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2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3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4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5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6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17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18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19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0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1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2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3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4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5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6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27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28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29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0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1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2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3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4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5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6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37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38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39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0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1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2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drawings/drawing2.xml" ContentType="application/vnd.openxmlformats-officedocument.drawing+xml"/>
  <Override PartName="/xl/charts/chart43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4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5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6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47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48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drawings/drawing3.xml" ContentType="application/vnd.openxmlformats-officedocument.drawing+xml"/>
  <Override PartName="/xl/charts/chart49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0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1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2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3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4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5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6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57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58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59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0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1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2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3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4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5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6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drawings/drawing4.xml" ContentType="application/vnd.openxmlformats-officedocument.drawing+xml"/>
  <Override PartName="/xl/charts/chart67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68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69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0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1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2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harts/chart73.xml" ContentType="application/vnd.openxmlformats-officedocument.drawingml.chart+xml"/>
  <Override PartName="/xl/charts/style73.xml" ContentType="application/vnd.ms-office.chartstyle+xml"/>
  <Override PartName="/xl/charts/colors73.xml" ContentType="application/vnd.ms-office.chartcolorstyle+xml"/>
  <Override PartName="/xl/charts/chart74.xml" ContentType="application/vnd.openxmlformats-officedocument.drawingml.chart+xml"/>
  <Override PartName="/xl/charts/style74.xml" ContentType="application/vnd.ms-office.chartstyle+xml"/>
  <Override PartName="/xl/charts/colors74.xml" ContentType="application/vnd.ms-office.chartcolorstyle+xml"/>
  <Override PartName="/xl/charts/chart75.xml" ContentType="application/vnd.openxmlformats-officedocument.drawingml.chart+xml"/>
  <Override PartName="/xl/charts/style75.xml" ContentType="application/vnd.ms-office.chartstyle+xml"/>
  <Override PartName="/xl/charts/colors75.xml" ContentType="application/vnd.ms-office.chartcolorstyle+xml"/>
  <Override PartName="/xl/charts/chart76.xml" ContentType="application/vnd.openxmlformats-officedocument.drawingml.chart+xml"/>
  <Override PartName="/xl/charts/style76.xml" ContentType="application/vnd.ms-office.chartstyle+xml"/>
  <Override PartName="/xl/charts/colors76.xml" ContentType="application/vnd.ms-office.chartcolorstyle+xml"/>
  <Override PartName="/xl/charts/chart77.xml" ContentType="application/vnd.openxmlformats-officedocument.drawingml.chart+xml"/>
  <Override PartName="/xl/charts/style77.xml" ContentType="application/vnd.ms-office.chartstyle+xml"/>
  <Override PartName="/xl/charts/colors77.xml" ContentType="application/vnd.ms-office.chartcolorstyle+xml"/>
  <Override PartName="/xl/charts/chart78.xml" ContentType="application/vnd.openxmlformats-officedocument.drawingml.chart+xml"/>
  <Override PartName="/xl/charts/style78.xml" ContentType="application/vnd.ms-office.chartstyle+xml"/>
  <Override PartName="/xl/charts/colors78.xml" ContentType="application/vnd.ms-office.chartcolorstyle+xml"/>
  <Override PartName="/xl/charts/chart79.xml" ContentType="application/vnd.openxmlformats-officedocument.drawingml.chart+xml"/>
  <Override PartName="/xl/charts/style79.xml" ContentType="application/vnd.ms-office.chartstyle+xml"/>
  <Override PartName="/xl/charts/colors79.xml" ContentType="application/vnd.ms-office.chartcolorstyle+xml"/>
  <Override PartName="/xl/charts/chart80.xml" ContentType="application/vnd.openxmlformats-officedocument.drawingml.chart+xml"/>
  <Override PartName="/xl/charts/style80.xml" ContentType="application/vnd.ms-office.chartstyle+xml"/>
  <Override PartName="/xl/charts/colors80.xml" ContentType="application/vnd.ms-office.chartcolorstyle+xml"/>
  <Override PartName="/xl/charts/chart81.xml" ContentType="application/vnd.openxmlformats-officedocument.drawingml.chart+xml"/>
  <Override PartName="/xl/charts/style81.xml" ContentType="application/vnd.ms-office.chartstyle+xml"/>
  <Override PartName="/xl/charts/colors81.xml" ContentType="application/vnd.ms-office.chartcolorstyle+xml"/>
  <Override PartName="/xl/charts/chart82.xml" ContentType="application/vnd.openxmlformats-officedocument.drawingml.chart+xml"/>
  <Override PartName="/xl/charts/style82.xml" ContentType="application/vnd.ms-office.chartstyle+xml"/>
  <Override PartName="/xl/charts/colors82.xml" ContentType="application/vnd.ms-office.chartcolorstyle+xml"/>
  <Override PartName="/xl/charts/chart83.xml" ContentType="application/vnd.openxmlformats-officedocument.drawingml.chart+xml"/>
  <Override PartName="/xl/charts/style83.xml" ContentType="application/vnd.ms-office.chartstyle+xml"/>
  <Override PartName="/xl/charts/colors83.xml" ContentType="application/vnd.ms-office.chartcolorstyle+xml"/>
  <Override PartName="/xl/charts/chart84.xml" ContentType="application/vnd.openxmlformats-officedocument.drawingml.chart+xml"/>
  <Override PartName="/xl/charts/style84.xml" ContentType="application/vnd.ms-office.chartstyle+xml"/>
  <Override PartName="/xl/charts/colors8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\\fileshare2\fileshare\new-fs\CNED_DCP_sarcini\HG 516-2025 Planul sezonului de încălzire 2025-2026\AICI SUNT TOATE DATELE COMASATE\"/>
    </mc:Choice>
  </mc:AlternateContent>
  <xr:revisionPtr revIDLastSave="0" documentId="13_ncr:1_{6B2898C5-5E4E-4381-A054-909ED8513191}" xr6:coauthVersionLast="47" xr6:coauthVersionMax="47" xr10:uidLastSave="{00000000-0000-0000-0000-000000000000}"/>
  <bookViews>
    <workbookView xWindow="-108" yWindow="-108" windowWidth="23256" windowHeight="13896" tabRatio="601" activeTab="2" xr2:uid="{00000000-000D-0000-FFFF-FFFF00000000}"/>
  </bookViews>
  <sheets>
    <sheet name="Ev. Consum 2019-2026" sheetId="15" r:id="rId1"/>
    <sheet name="Gaze naturale" sheetId="12" r:id="rId2"/>
    <sheet name="Energie termică" sheetId="13" r:id="rId3"/>
    <sheet name="Energie electrică " sheetId="14" r:id="rId4"/>
  </sheets>
  <externalReferences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O47" i="14" l="1"/>
  <c r="O48" i="14"/>
  <c r="O49" i="14"/>
  <c r="O50" i="14"/>
  <c r="O46" i="14"/>
  <c r="D50" i="14"/>
  <c r="D181" i="14" s="1"/>
  <c r="D184" i="14"/>
  <c r="D185" i="14"/>
  <c r="D186" i="14"/>
  <c r="D187" i="14"/>
  <c r="D183" i="14"/>
  <c r="D178" i="14"/>
  <c r="D179" i="14"/>
  <c r="D180" i="14"/>
  <c r="D177" i="14"/>
  <c r="D149" i="14"/>
  <c r="O149" i="14" s="1"/>
  <c r="D150" i="14"/>
  <c r="O150" i="14" s="1"/>
  <c r="D151" i="14"/>
  <c r="O151" i="14" s="1"/>
  <c r="D148" i="14"/>
  <c r="D165" i="14" s="1"/>
  <c r="O98" i="14"/>
  <c r="O99" i="14"/>
  <c r="O100" i="14"/>
  <c r="O101" i="14"/>
  <c r="O97" i="14"/>
  <c r="D101" i="14"/>
  <c r="D233" i="13"/>
  <c r="D180" i="13"/>
  <c r="D181" i="13"/>
  <c r="D182" i="13"/>
  <c r="D179" i="13"/>
  <c r="D174" i="13"/>
  <c r="D175" i="13"/>
  <c r="D176" i="13"/>
  <c r="D177" i="13"/>
  <c r="D234" i="13" s="1"/>
  <c r="D173" i="13"/>
  <c r="D168" i="13"/>
  <c r="D169" i="13"/>
  <c r="D170" i="13"/>
  <c r="D171" i="13"/>
  <c r="D167" i="13"/>
  <c r="D158" i="13"/>
  <c r="D159" i="13"/>
  <c r="D160" i="13"/>
  <c r="D157" i="13"/>
  <c r="D145" i="13"/>
  <c r="D146" i="13"/>
  <c r="D147" i="13"/>
  <c r="D144" i="13"/>
  <c r="O101" i="13"/>
  <c r="O102" i="13"/>
  <c r="O103" i="13"/>
  <c r="O100" i="13"/>
  <c r="O50" i="13"/>
  <c r="O51" i="13"/>
  <c r="O52" i="13"/>
  <c r="O49" i="13"/>
  <c r="D52" i="13"/>
  <c r="D168" i="14" l="1"/>
  <c r="D167" i="14"/>
  <c r="D152" i="14"/>
  <c r="D193" i="14" s="1"/>
  <c r="D166" i="14"/>
  <c r="D189" i="14"/>
  <c r="D190" i="14"/>
  <c r="D192" i="14"/>
  <c r="D191" i="14"/>
  <c r="D103" i="13"/>
  <c r="D169" i="14" l="1"/>
  <c r="L15" i="15"/>
  <c r="L16" i="15"/>
  <c r="L17" i="15"/>
  <c r="L18" i="15"/>
  <c r="L14" i="15"/>
  <c r="K15" i="15"/>
  <c r="K16" i="15"/>
  <c r="K17" i="15"/>
  <c r="K18" i="15"/>
  <c r="K14" i="15"/>
  <c r="J15" i="15"/>
  <c r="J16" i="15"/>
  <c r="J17" i="15"/>
  <c r="J18" i="15"/>
  <c r="J14" i="15"/>
  <c r="I15" i="15"/>
  <c r="I16" i="15"/>
  <c r="I17" i="15"/>
  <c r="I18" i="15"/>
  <c r="I14" i="15"/>
  <c r="H15" i="15"/>
  <c r="H16" i="15"/>
  <c r="H17" i="15"/>
  <c r="H18" i="15"/>
  <c r="H14" i="15"/>
  <c r="G15" i="15"/>
  <c r="G16" i="15"/>
  <c r="G17" i="15"/>
  <c r="G18" i="15"/>
  <c r="G14" i="15"/>
  <c r="F15" i="15"/>
  <c r="F16" i="15"/>
  <c r="F17" i="15"/>
  <c r="F18" i="15"/>
  <c r="F14" i="15"/>
  <c r="E15" i="15"/>
  <c r="E16" i="15"/>
  <c r="E17" i="15"/>
  <c r="E18" i="15"/>
  <c r="E14" i="15"/>
  <c r="H4" i="15"/>
  <c r="H5" i="15"/>
  <c r="H6" i="15"/>
  <c r="H7" i="15"/>
  <c r="G4" i="15"/>
  <c r="G5" i="15"/>
  <c r="G6" i="15"/>
  <c r="G7" i="15"/>
  <c r="F12" i="15"/>
  <c r="G12" i="15"/>
  <c r="H12" i="15"/>
  <c r="I12" i="15"/>
  <c r="J12" i="15"/>
  <c r="K12" i="15"/>
  <c r="L12" i="15"/>
  <c r="L10" i="15"/>
  <c r="L11" i="15"/>
  <c r="L9" i="15"/>
  <c r="K10" i="15"/>
  <c r="K11" i="15"/>
  <c r="K9" i="15"/>
  <c r="J10" i="15"/>
  <c r="J11" i="15"/>
  <c r="J9" i="15"/>
  <c r="I10" i="15"/>
  <c r="I11" i="15"/>
  <c r="I9" i="15"/>
  <c r="F10" i="15"/>
  <c r="F11" i="15"/>
  <c r="F9" i="15"/>
  <c r="H10" i="15"/>
  <c r="H11" i="15"/>
  <c r="H9" i="15"/>
  <c r="G10" i="15"/>
  <c r="G11" i="15"/>
  <c r="G9" i="15"/>
  <c r="E10" i="15"/>
  <c r="E11" i="15"/>
  <c r="E12" i="15"/>
  <c r="E9" i="15"/>
  <c r="F7" i="15"/>
  <c r="L4" i="15"/>
  <c r="L5" i="15"/>
  <c r="L6" i="15"/>
  <c r="L7" i="15"/>
  <c r="L3" i="15"/>
  <c r="K4" i="15"/>
  <c r="K5" i="15"/>
  <c r="K6" i="15"/>
  <c r="K7" i="15"/>
  <c r="K3" i="15"/>
  <c r="J4" i="15"/>
  <c r="J5" i="15"/>
  <c r="J6" i="15"/>
  <c r="J7" i="15"/>
  <c r="J3" i="15"/>
  <c r="I4" i="15"/>
  <c r="I5" i="15"/>
  <c r="I6" i="15"/>
  <c r="I7" i="15"/>
  <c r="I3" i="15"/>
  <c r="H3" i="15"/>
  <c r="G3" i="15"/>
  <c r="F4" i="15"/>
  <c r="F5" i="15"/>
  <c r="F6" i="15"/>
  <c r="F3" i="15"/>
  <c r="E4" i="15"/>
  <c r="E5" i="15"/>
  <c r="E6" i="15"/>
  <c r="E7" i="15"/>
  <c r="E3" i="15"/>
  <c r="O48" i="12" l="1"/>
  <c r="O49" i="12"/>
  <c r="O50" i="12"/>
  <c r="O47" i="12"/>
  <c r="O51" i="12"/>
  <c r="D64" i="12"/>
  <c r="D65" i="12"/>
  <c r="D66" i="12"/>
  <c r="D67" i="12"/>
  <c r="D63" i="12"/>
  <c r="D51" i="12"/>
  <c r="O142" i="13"/>
  <c r="O97" i="13"/>
  <c r="I73" i="12"/>
  <c r="C149" i="14"/>
  <c r="C190" i="14" s="1"/>
  <c r="C150" i="14"/>
  <c r="C191" i="14" s="1"/>
  <c r="C151" i="14"/>
  <c r="C192" i="14" s="1"/>
  <c r="C152" i="14"/>
  <c r="C148" i="14"/>
  <c r="O148" i="14" s="1"/>
  <c r="C101" i="14"/>
  <c r="C187" i="14" s="1"/>
  <c r="C184" i="14"/>
  <c r="C185" i="14"/>
  <c r="C186" i="14"/>
  <c r="C183" i="14"/>
  <c r="C178" i="14"/>
  <c r="C179" i="14"/>
  <c r="C180" i="14"/>
  <c r="C177" i="14"/>
  <c r="C50" i="14"/>
  <c r="C181" i="14" s="1"/>
  <c r="C193" i="14" l="1"/>
  <c r="O152" i="14"/>
  <c r="C189" i="14"/>
  <c r="C169" i="14"/>
  <c r="C166" i="14"/>
  <c r="C167" i="14"/>
  <c r="C168" i="14"/>
  <c r="C165" i="14"/>
  <c r="C157" i="14"/>
  <c r="X15" i="15"/>
  <c r="X16" i="15"/>
  <c r="X17" i="15"/>
  <c r="X18" i="15"/>
  <c r="X14" i="15"/>
  <c r="X10" i="15"/>
  <c r="X11" i="15"/>
  <c r="X12" i="15"/>
  <c r="X9" i="15"/>
  <c r="X4" i="15"/>
  <c r="X5" i="15"/>
  <c r="X6" i="15"/>
  <c r="X7" i="15"/>
  <c r="X3" i="15"/>
  <c r="C64" i="12"/>
  <c r="C65" i="12"/>
  <c r="C66" i="12"/>
  <c r="C67" i="12"/>
  <c r="C63" i="12"/>
  <c r="C55" i="12"/>
  <c r="C51" i="12"/>
  <c r="C160" i="13" l="1"/>
  <c r="O145" i="13"/>
  <c r="O146" i="13"/>
  <c r="O147" i="13"/>
  <c r="O144" i="13"/>
  <c r="C158" i="13"/>
  <c r="C159" i="13"/>
  <c r="C157" i="13"/>
  <c r="C151" i="13"/>
  <c r="C144" i="13"/>
  <c r="C170" i="13"/>
  <c r="C176" i="13"/>
  <c r="C145" i="13"/>
  <c r="C146" i="13"/>
  <c r="C52" i="13"/>
  <c r="C103" i="13"/>
  <c r="N143" i="14"/>
  <c r="W15" i="15" s="1"/>
  <c r="N144" i="14"/>
  <c r="N145" i="14"/>
  <c r="W17" i="15" s="1"/>
  <c r="N142" i="14"/>
  <c r="W14" i="15" s="1"/>
  <c r="N44" i="14"/>
  <c r="N146" i="14" s="1"/>
  <c r="N56" i="12"/>
  <c r="N57" i="12"/>
  <c r="N58" i="12"/>
  <c r="N55" i="12"/>
  <c r="N45" i="12"/>
  <c r="N97" i="13"/>
  <c r="W4" i="15"/>
  <c r="W5" i="15"/>
  <c r="W6" i="15"/>
  <c r="W3" i="15"/>
  <c r="V4" i="15"/>
  <c r="V5" i="15"/>
  <c r="V6" i="15"/>
  <c r="V3" i="15"/>
  <c r="U4" i="15"/>
  <c r="U5" i="15"/>
  <c r="U6" i="15"/>
  <c r="U3" i="15"/>
  <c r="T4" i="15"/>
  <c r="T5" i="15"/>
  <c r="T6" i="15"/>
  <c r="T3" i="15"/>
  <c r="S4" i="15"/>
  <c r="S5" i="15"/>
  <c r="S3" i="15"/>
  <c r="R4" i="15"/>
  <c r="R5" i="15"/>
  <c r="R3" i="15"/>
  <c r="Q4" i="15"/>
  <c r="Q5" i="15"/>
  <c r="Q3" i="15"/>
  <c r="N140" i="13"/>
  <c r="W10" i="15" s="1"/>
  <c r="N141" i="13"/>
  <c r="W11" i="15" s="1"/>
  <c r="N139" i="13"/>
  <c r="W9" i="15" s="1"/>
  <c r="N46" i="13"/>
  <c r="M139" i="13"/>
  <c r="M143" i="14"/>
  <c r="M144" i="14"/>
  <c r="M145" i="14"/>
  <c r="M142" i="14"/>
  <c r="M95" i="14"/>
  <c r="M56" i="12"/>
  <c r="M57" i="12"/>
  <c r="M58" i="12"/>
  <c r="M55" i="12"/>
  <c r="M44" i="14"/>
  <c r="W7" i="15" l="1"/>
  <c r="C147" i="13"/>
  <c r="W18" i="15"/>
  <c r="W16" i="15"/>
  <c r="M146" i="14"/>
  <c r="N142" i="13"/>
  <c r="C180" i="13"/>
  <c r="C181" i="13"/>
  <c r="C182" i="13"/>
  <c r="C179" i="13"/>
  <c r="M140" i="13"/>
  <c r="M141" i="13"/>
  <c r="M46" i="13"/>
  <c r="M142" i="13" s="1"/>
  <c r="D55" i="12"/>
  <c r="E55" i="12"/>
  <c r="F55" i="12"/>
  <c r="G55" i="12"/>
  <c r="H55" i="12"/>
  <c r="I55" i="12"/>
  <c r="J55" i="12"/>
  <c r="K55" i="12"/>
  <c r="L55" i="12"/>
  <c r="D58" i="12"/>
  <c r="E58" i="12"/>
  <c r="F58" i="12"/>
  <c r="G58" i="12"/>
  <c r="H58" i="12"/>
  <c r="I58" i="12"/>
  <c r="J58" i="12"/>
  <c r="K58" i="12"/>
  <c r="D57" i="12"/>
  <c r="E57" i="12"/>
  <c r="F57" i="12"/>
  <c r="G57" i="12"/>
  <c r="H57" i="12"/>
  <c r="I57" i="12"/>
  <c r="J57" i="12"/>
  <c r="K57" i="12"/>
  <c r="L57" i="12"/>
  <c r="D56" i="12"/>
  <c r="E56" i="12"/>
  <c r="F56" i="12"/>
  <c r="G56" i="12"/>
  <c r="H56" i="12"/>
  <c r="I56" i="12"/>
  <c r="J56" i="12"/>
  <c r="K56" i="12"/>
  <c r="L56" i="12"/>
  <c r="W12" i="15" l="1"/>
  <c r="O186" i="14"/>
  <c r="O185" i="14"/>
  <c r="O184" i="14"/>
  <c r="O183" i="14"/>
  <c r="O180" i="14"/>
  <c r="O179" i="14"/>
  <c r="O178" i="14"/>
  <c r="O177" i="14"/>
  <c r="C58" i="12"/>
  <c r="C57" i="12"/>
  <c r="C56" i="12"/>
  <c r="O181" i="14" l="1"/>
  <c r="O187" i="14"/>
  <c r="H144" i="14" l="1"/>
  <c r="H145" i="14"/>
  <c r="L44" i="14"/>
  <c r="K44" i="14"/>
  <c r="J44" i="14"/>
  <c r="I44" i="14"/>
  <c r="H44" i="14"/>
  <c r="G44" i="14"/>
  <c r="F44" i="14"/>
  <c r="E44" i="14"/>
  <c r="D44" i="14"/>
  <c r="C44" i="14"/>
  <c r="L95" i="14" l="1"/>
  <c r="K95" i="14"/>
  <c r="J95" i="14"/>
  <c r="I95" i="14"/>
  <c r="H95" i="14"/>
  <c r="H146" i="14" s="1"/>
  <c r="G95" i="14"/>
  <c r="F95" i="14"/>
  <c r="E95" i="14"/>
  <c r="D95" i="14"/>
  <c r="C95" i="14"/>
  <c r="L44" i="12" l="1"/>
  <c r="L58" i="12" s="1"/>
  <c r="L143" i="14"/>
  <c r="L144" i="14"/>
  <c r="L145" i="14"/>
  <c r="L142" i="14"/>
  <c r="K143" i="14"/>
  <c r="K144" i="14"/>
  <c r="K145" i="14"/>
  <c r="J143" i="14"/>
  <c r="J144" i="14"/>
  <c r="J145" i="14"/>
  <c r="I143" i="14"/>
  <c r="I144" i="14"/>
  <c r="I145" i="14"/>
  <c r="K142" i="14"/>
  <c r="J142" i="14"/>
  <c r="I142" i="14"/>
  <c r="H143" i="14"/>
  <c r="H142" i="14"/>
  <c r="G143" i="14"/>
  <c r="G144" i="14"/>
  <c r="G145" i="14"/>
  <c r="G142" i="14"/>
  <c r="J146" i="14"/>
  <c r="I146" i="14"/>
  <c r="L46" i="13"/>
  <c r="L140" i="13"/>
  <c r="L141" i="13"/>
  <c r="L139" i="13"/>
  <c r="L97" i="13"/>
  <c r="K146" i="14"/>
  <c r="K140" i="13"/>
  <c r="K141" i="13"/>
  <c r="K139" i="13"/>
  <c r="K97" i="13"/>
  <c r="K46" i="13"/>
  <c r="J140" i="13"/>
  <c r="J141" i="13"/>
  <c r="J139" i="13"/>
  <c r="J97" i="13"/>
  <c r="I140" i="13"/>
  <c r="I141" i="13"/>
  <c r="I139" i="13"/>
  <c r="H140" i="13"/>
  <c r="H141" i="13"/>
  <c r="H139" i="13"/>
  <c r="I97" i="13"/>
  <c r="H97" i="13"/>
  <c r="G141" i="13"/>
  <c r="G140" i="13"/>
  <c r="G139" i="13"/>
  <c r="G146" i="14"/>
  <c r="G97" i="13"/>
  <c r="F8" i="12"/>
  <c r="F141" i="13"/>
  <c r="F140" i="13"/>
  <c r="F139" i="13"/>
  <c r="F145" i="14"/>
  <c r="F144" i="14"/>
  <c r="F143" i="14"/>
  <c r="F142" i="14"/>
  <c r="F97" i="13"/>
  <c r="E97" i="13"/>
  <c r="E142" i="14"/>
  <c r="E145" i="14"/>
  <c r="E144" i="14"/>
  <c r="E143" i="14"/>
  <c r="H142" i="13" l="1"/>
  <c r="L142" i="13"/>
  <c r="G142" i="13"/>
  <c r="I142" i="13"/>
  <c r="J142" i="13"/>
  <c r="K142" i="13"/>
  <c r="F142" i="13"/>
  <c r="F146" i="14"/>
  <c r="L146" i="14"/>
  <c r="E146" i="14"/>
  <c r="O93" i="14"/>
  <c r="I215" i="14" s="1"/>
  <c r="O92" i="14"/>
  <c r="I214" i="14" s="1"/>
  <c r="O91" i="14"/>
  <c r="I213" i="14" s="1"/>
  <c r="E139" i="13" l="1"/>
  <c r="E141" i="13"/>
  <c r="E140" i="13"/>
  <c r="E45" i="12"/>
  <c r="D96" i="13"/>
  <c r="O96" i="13" s="1"/>
  <c r="I196" i="13" s="1"/>
  <c r="D95" i="13"/>
  <c r="O95" i="13" s="1"/>
  <c r="I195" i="13" s="1"/>
  <c r="D94" i="13"/>
  <c r="O94" i="13" s="1"/>
  <c r="D45" i="13"/>
  <c r="D44" i="13"/>
  <c r="D43" i="13"/>
  <c r="D138" i="14"/>
  <c r="D145" i="14"/>
  <c r="D144" i="14"/>
  <c r="D143" i="14"/>
  <c r="D142" i="14"/>
  <c r="I194" i="13" l="1"/>
  <c r="I197" i="13"/>
  <c r="D159" i="14"/>
  <c r="E142" i="13"/>
  <c r="D139" i="13"/>
  <c r="D146" i="14"/>
  <c r="C139" i="13"/>
  <c r="D141" i="13"/>
  <c r="D97" i="13"/>
  <c r="D46" i="13"/>
  <c r="D45" i="12"/>
  <c r="C45" i="12"/>
  <c r="D140" i="13" l="1"/>
  <c r="C143" i="14"/>
  <c r="C144" i="14"/>
  <c r="C145" i="14"/>
  <c r="C142" i="14"/>
  <c r="O44" i="12"/>
  <c r="O43" i="12"/>
  <c r="O42" i="12"/>
  <c r="O41" i="12"/>
  <c r="C140" i="13"/>
  <c r="C141" i="13"/>
  <c r="O45" i="13"/>
  <c r="I191" i="13" s="1"/>
  <c r="O44" i="13"/>
  <c r="I190" i="13" s="1"/>
  <c r="O43" i="13"/>
  <c r="I189" i="13" s="1"/>
  <c r="O94" i="14"/>
  <c r="O43" i="14"/>
  <c r="I210" i="14" s="1"/>
  <c r="O42" i="14"/>
  <c r="I209" i="14" s="1"/>
  <c r="O41" i="14"/>
  <c r="I208" i="14" s="1"/>
  <c r="O40" i="14"/>
  <c r="I207" i="14" s="1"/>
  <c r="N134" i="13"/>
  <c r="N135" i="13"/>
  <c r="N136" i="13"/>
  <c r="N129" i="13"/>
  <c r="U9" i="15" s="1"/>
  <c r="N130" i="13"/>
  <c r="U10" i="15" s="1"/>
  <c r="N131" i="13"/>
  <c r="U11" i="15" s="1"/>
  <c r="O34" i="13"/>
  <c r="G192" i="13" s="1"/>
  <c r="O32" i="13"/>
  <c r="G190" i="13" s="1"/>
  <c r="O33" i="13"/>
  <c r="G191" i="13" s="1"/>
  <c r="N85" i="13"/>
  <c r="M85" i="13"/>
  <c r="L85" i="13"/>
  <c r="K85" i="13"/>
  <c r="J85" i="13"/>
  <c r="I85" i="13"/>
  <c r="H85" i="13"/>
  <c r="G85" i="13"/>
  <c r="F85" i="13"/>
  <c r="E85" i="13"/>
  <c r="D85" i="13"/>
  <c r="C85" i="13"/>
  <c r="O84" i="13"/>
  <c r="G196" i="13" s="1"/>
  <c r="O83" i="13"/>
  <c r="G195" i="13" s="1"/>
  <c r="O82" i="13"/>
  <c r="O88" i="13"/>
  <c r="H194" i="13" s="1"/>
  <c r="O89" i="13"/>
  <c r="H195" i="13" s="1"/>
  <c r="O90" i="13"/>
  <c r="H196" i="13" s="1"/>
  <c r="O95" i="14" l="1"/>
  <c r="I217" i="14" s="1"/>
  <c r="I216" i="14"/>
  <c r="V11" i="15"/>
  <c r="N153" i="13"/>
  <c r="V10" i="15"/>
  <c r="N152" i="13"/>
  <c r="V9" i="15"/>
  <c r="N151" i="13"/>
  <c r="I74" i="12"/>
  <c r="I75" i="12"/>
  <c r="I76" i="12"/>
  <c r="O143" i="14"/>
  <c r="O142" i="14"/>
  <c r="O145" i="14"/>
  <c r="O144" i="14"/>
  <c r="C146" i="14"/>
  <c r="C142" i="13"/>
  <c r="O140" i="13"/>
  <c r="D142" i="13"/>
  <c r="O45" i="12"/>
  <c r="O141" i="13"/>
  <c r="O139" i="13"/>
  <c r="O46" i="13"/>
  <c r="I192" i="13" s="1"/>
  <c r="O44" i="14"/>
  <c r="I211" i="14" s="1"/>
  <c r="N132" i="13"/>
  <c r="U12" i="15" s="1"/>
  <c r="O85" i="13"/>
  <c r="G197" i="13" s="1"/>
  <c r="G202" i="13" s="1"/>
  <c r="G200" i="13"/>
  <c r="N137" i="13"/>
  <c r="G201" i="13"/>
  <c r="G194" i="13"/>
  <c r="O91" i="13"/>
  <c r="H197" i="13" s="1"/>
  <c r="C136" i="14"/>
  <c r="C137" i="14"/>
  <c r="D137" i="14"/>
  <c r="D158" i="14" s="1"/>
  <c r="E137" i="14"/>
  <c r="E158" i="14" s="1"/>
  <c r="F137" i="14"/>
  <c r="F158" i="14" s="1"/>
  <c r="G137" i="14"/>
  <c r="G158" i="14" s="1"/>
  <c r="H137" i="14"/>
  <c r="H158" i="14" s="1"/>
  <c r="I137" i="14"/>
  <c r="I158" i="14" s="1"/>
  <c r="J137" i="14"/>
  <c r="J158" i="14" s="1"/>
  <c r="K137" i="14"/>
  <c r="K158" i="14" s="1"/>
  <c r="L137" i="14"/>
  <c r="L158" i="14" s="1"/>
  <c r="M137" i="14"/>
  <c r="N137" i="14"/>
  <c r="C138" i="14"/>
  <c r="E138" i="14"/>
  <c r="E159" i="14" s="1"/>
  <c r="F138" i="14"/>
  <c r="F159" i="14" s="1"/>
  <c r="G138" i="14"/>
  <c r="G159" i="14" s="1"/>
  <c r="H138" i="14"/>
  <c r="H159" i="14" s="1"/>
  <c r="I138" i="14"/>
  <c r="I159" i="14" s="1"/>
  <c r="J138" i="14"/>
  <c r="J159" i="14" s="1"/>
  <c r="K138" i="14"/>
  <c r="K159" i="14" s="1"/>
  <c r="L138" i="14"/>
  <c r="L159" i="14" s="1"/>
  <c r="M138" i="14"/>
  <c r="N138" i="14"/>
  <c r="C139" i="14"/>
  <c r="D139" i="14"/>
  <c r="D160" i="14" s="1"/>
  <c r="E139" i="14"/>
  <c r="E160" i="14" s="1"/>
  <c r="F139" i="14"/>
  <c r="F160" i="14" s="1"/>
  <c r="G139" i="14"/>
  <c r="G160" i="14" s="1"/>
  <c r="H139" i="14"/>
  <c r="H160" i="14" s="1"/>
  <c r="I139" i="14"/>
  <c r="I160" i="14" s="1"/>
  <c r="J139" i="14"/>
  <c r="J160" i="14" s="1"/>
  <c r="K139" i="14"/>
  <c r="K160" i="14" s="1"/>
  <c r="L139" i="14"/>
  <c r="L160" i="14" s="1"/>
  <c r="M139" i="14"/>
  <c r="N139" i="14"/>
  <c r="D136" i="14"/>
  <c r="D157" i="14" s="1"/>
  <c r="E136" i="14"/>
  <c r="E157" i="14" s="1"/>
  <c r="F136" i="14"/>
  <c r="F157" i="14" s="1"/>
  <c r="G136" i="14"/>
  <c r="G157" i="14" s="1"/>
  <c r="H136" i="14"/>
  <c r="H157" i="14" s="1"/>
  <c r="I136" i="14"/>
  <c r="I157" i="14" s="1"/>
  <c r="J136" i="14"/>
  <c r="J157" i="14" s="1"/>
  <c r="K136" i="14"/>
  <c r="K157" i="14" s="1"/>
  <c r="L136" i="14"/>
  <c r="L157" i="14" s="1"/>
  <c r="M136" i="14"/>
  <c r="N136" i="14"/>
  <c r="C38" i="14"/>
  <c r="D38" i="14"/>
  <c r="E38" i="14"/>
  <c r="F38" i="14"/>
  <c r="G38" i="14"/>
  <c r="H38" i="14"/>
  <c r="I38" i="14"/>
  <c r="J38" i="14"/>
  <c r="K38" i="14"/>
  <c r="L38" i="14"/>
  <c r="M38" i="14"/>
  <c r="N38" i="14"/>
  <c r="O37" i="14"/>
  <c r="H210" i="14" s="1"/>
  <c r="O36" i="14"/>
  <c r="H209" i="14" s="1"/>
  <c r="O35" i="14"/>
  <c r="H208" i="14" s="1"/>
  <c r="O34" i="14"/>
  <c r="N133" i="14"/>
  <c r="U17" i="15" s="1"/>
  <c r="M133" i="14"/>
  <c r="L133" i="14"/>
  <c r="K133" i="14"/>
  <c r="J133" i="14"/>
  <c r="I133" i="14"/>
  <c r="H133" i="14"/>
  <c r="G133" i="14"/>
  <c r="F133" i="14"/>
  <c r="E133" i="14"/>
  <c r="D133" i="14"/>
  <c r="C133" i="14"/>
  <c r="N132" i="14"/>
  <c r="U16" i="15" s="1"/>
  <c r="M132" i="14"/>
  <c r="L132" i="14"/>
  <c r="K132" i="14"/>
  <c r="J132" i="14"/>
  <c r="I132" i="14"/>
  <c r="H132" i="14"/>
  <c r="G132" i="14"/>
  <c r="F132" i="14"/>
  <c r="E132" i="14"/>
  <c r="D132" i="14"/>
  <c r="C132" i="14"/>
  <c r="N131" i="14"/>
  <c r="U15" i="15" s="1"/>
  <c r="M131" i="14"/>
  <c r="L131" i="14"/>
  <c r="K131" i="14"/>
  <c r="J131" i="14"/>
  <c r="I131" i="14"/>
  <c r="H131" i="14"/>
  <c r="G131" i="14"/>
  <c r="F131" i="14"/>
  <c r="E131" i="14"/>
  <c r="D131" i="14"/>
  <c r="C131" i="14"/>
  <c r="N130" i="14"/>
  <c r="U14" i="15" s="1"/>
  <c r="M130" i="14"/>
  <c r="L130" i="14"/>
  <c r="K130" i="14"/>
  <c r="J130" i="14"/>
  <c r="I130" i="14"/>
  <c r="H130" i="14"/>
  <c r="G130" i="14"/>
  <c r="F130" i="14"/>
  <c r="E130" i="14"/>
  <c r="D130" i="14"/>
  <c r="C130" i="14"/>
  <c r="N127" i="14"/>
  <c r="T17" i="15" s="1"/>
  <c r="M127" i="14"/>
  <c r="L127" i="14"/>
  <c r="K127" i="14"/>
  <c r="J127" i="14"/>
  <c r="I127" i="14"/>
  <c r="H127" i="14"/>
  <c r="G127" i="14"/>
  <c r="F127" i="14"/>
  <c r="E127" i="14"/>
  <c r="D127" i="14"/>
  <c r="C127" i="14"/>
  <c r="N126" i="14"/>
  <c r="T16" i="15" s="1"/>
  <c r="M126" i="14"/>
  <c r="L126" i="14"/>
  <c r="K126" i="14"/>
  <c r="J126" i="14"/>
  <c r="I126" i="14"/>
  <c r="H126" i="14"/>
  <c r="G126" i="14"/>
  <c r="F126" i="14"/>
  <c r="E126" i="14"/>
  <c r="D126" i="14"/>
  <c r="C126" i="14"/>
  <c r="N125" i="14"/>
  <c r="T15" i="15" s="1"/>
  <c r="M125" i="14"/>
  <c r="L125" i="14"/>
  <c r="K125" i="14"/>
  <c r="J125" i="14"/>
  <c r="I125" i="14"/>
  <c r="H125" i="14"/>
  <c r="G125" i="14"/>
  <c r="F125" i="14"/>
  <c r="E125" i="14"/>
  <c r="D125" i="14"/>
  <c r="C125" i="14"/>
  <c r="N124" i="14"/>
  <c r="T14" i="15" s="1"/>
  <c r="M124" i="14"/>
  <c r="L124" i="14"/>
  <c r="K124" i="14"/>
  <c r="J124" i="14"/>
  <c r="I124" i="14"/>
  <c r="H124" i="14"/>
  <c r="G124" i="14"/>
  <c r="F124" i="14"/>
  <c r="E124" i="14"/>
  <c r="D124" i="14"/>
  <c r="C124" i="14"/>
  <c r="N121" i="14"/>
  <c r="S17" i="15" s="1"/>
  <c r="M121" i="14"/>
  <c r="L121" i="14"/>
  <c r="K121" i="14"/>
  <c r="J121" i="14"/>
  <c r="I121" i="14"/>
  <c r="H121" i="14"/>
  <c r="G121" i="14"/>
  <c r="F121" i="14"/>
  <c r="E121" i="14"/>
  <c r="D121" i="14"/>
  <c r="C121" i="14"/>
  <c r="N120" i="14"/>
  <c r="S16" i="15" s="1"/>
  <c r="M120" i="14"/>
  <c r="L120" i="14"/>
  <c r="K120" i="14"/>
  <c r="J120" i="14"/>
  <c r="I120" i="14"/>
  <c r="H120" i="14"/>
  <c r="G120" i="14"/>
  <c r="F120" i="14"/>
  <c r="E120" i="14"/>
  <c r="D120" i="14"/>
  <c r="C120" i="14"/>
  <c r="N119" i="14"/>
  <c r="S15" i="15" s="1"/>
  <c r="M119" i="14"/>
  <c r="L119" i="14"/>
  <c r="K119" i="14"/>
  <c r="J119" i="14"/>
  <c r="I119" i="14"/>
  <c r="H119" i="14"/>
  <c r="G119" i="14"/>
  <c r="F119" i="14"/>
  <c r="E119" i="14"/>
  <c r="D119" i="14"/>
  <c r="C119" i="14"/>
  <c r="N118" i="14"/>
  <c r="S14" i="15" s="1"/>
  <c r="M118" i="14"/>
  <c r="L118" i="14"/>
  <c r="K118" i="14"/>
  <c r="J118" i="14"/>
  <c r="I118" i="14"/>
  <c r="H118" i="14"/>
  <c r="G118" i="14"/>
  <c r="F118" i="14"/>
  <c r="E118" i="14"/>
  <c r="D118" i="14"/>
  <c r="C118" i="14"/>
  <c r="N115" i="14"/>
  <c r="R17" i="15" s="1"/>
  <c r="M115" i="14"/>
  <c r="L115" i="14"/>
  <c r="K115" i="14"/>
  <c r="J115" i="14"/>
  <c r="I115" i="14"/>
  <c r="H115" i="14"/>
  <c r="G115" i="14"/>
  <c r="F115" i="14"/>
  <c r="E115" i="14"/>
  <c r="D115" i="14"/>
  <c r="C115" i="14"/>
  <c r="N114" i="14"/>
  <c r="R16" i="15" s="1"/>
  <c r="M114" i="14"/>
  <c r="L114" i="14"/>
  <c r="K114" i="14"/>
  <c r="J114" i="14"/>
  <c r="I114" i="14"/>
  <c r="H114" i="14"/>
  <c r="G114" i="14"/>
  <c r="F114" i="14"/>
  <c r="E114" i="14"/>
  <c r="D114" i="14"/>
  <c r="C114" i="14"/>
  <c r="N113" i="14"/>
  <c r="R15" i="15" s="1"/>
  <c r="M113" i="14"/>
  <c r="L113" i="14"/>
  <c r="K113" i="14"/>
  <c r="J113" i="14"/>
  <c r="I113" i="14"/>
  <c r="H113" i="14"/>
  <c r="G113" i="14"/>
  <c r="F113" i="14"/>
  <c r="E113" i="14"/>
  <c r="D113" i="14"/>
  <c r="C113" i="14"/>
  <c r="N112" i="14"/>
  <c r="R14" i="15" s="1"/>
  <c r="M112" i="14"/>
  <c r="L112" i="14"/>
  <c r="K112" i="14"/>
  <c r="J112" i="14"/>
  <c r="I112" i="14"/>
  <c r="H112" i="14"/>
  <c r="G112" i="14"/>
  <c r="F112" i="14"/>
  <c r="E112" i="14"/>
  <c r="D112" i="14"/>
  <c r="C112" i="14"/>
  <c r="N109" i="14"/>
  <c r="Q17" i="15" s="1"/>
  <c r="M109" i="14"/>
  <c r="L109" i="14"/>
  <c r="K109" i="14"/>
  <c r="J109" i="14"/>
  <c r="I109" i="14"/>
  <c r="H109" i="14"/>
  <c r="G109" i="14"/>
  <c r="F109" i="14"/>
  <c r="E109" i="14"/>
  <c r="D109" i="14"/>
  <c r="C109" i="14"/>
  <c r="N108" i="14"/>
  <c r="Q16" i="15" s="1"/>
  <c r="M108" i="14"/>
  <c r="L108" i="14"/>
  <c r="K108" i="14"/>
  <c r="J108" i="14"/>
  <c r="I108" i="14"/>
  <c r="H108" i="14"/>
  <c r="G108" i="14"/>
  <c r="F108" i="14"/>
  <c r="E108" i="14"/>
  <c r="D108" i="14"/>
  <c r="C108" i="14"/>
  <c r="N107" i="14"/>
  <c r="Q15" i="15" s="1"/>
  <c r="M107" i="14"/>
  <c r="L107" i="14"/>
  <c r="K107" i="14"/>
  <c r="J107" i="14"/>
  <c r="I107" i="14"/>
  <c r="H107" i="14"/>
  <c r="G107" i="14"/>
  <c r="F107" i="14"/>
  <c r="E107" i="14"/>
  <c r="D107" i="14"/>
  <c r="C107" i="14"/>
  <c r="N106" i="14"/>
  <c r="Q14" i="15" s="1"/>
  <c r="M106" i="14"/>
  <c r="L106" i="14"/>
  <c r="K106" i="14"/>
  <c r="J106" i="14"/>
  <c r="I106" i="14"/>
  <c r="H106" i="14"/>
  <c r="G106" i="14"/>
  <c r="F106" i="14"/>
  <c r="E106" i="14"/>
  <c r="D106" i="14"/>
  <c r="C106" i="14"/>
  <c r="N89" i="14"/>
  <c r="M89" i="14"/>
  <c r="L89" i="14"/>
  <c r="K89" i="14"/>
  <c r="J89" i="14"/>
  <c r="I89" i="14"/>
  <c r="H89" i="14"/>
  <c r="G89" i="14"/>
  <c r="F89" i="14"/>
  <c r="E89" i="14"/>
  <c r="D89" i="14"/>
  <c r="C89" i="14"/>
  <c r="O88" i="14"/>
  <c r="H216" i="14" s="1"/>
  <c r="O87" i="14"/>
  <c r="H215" i="14" s="1"/>
  <c r="O86" i="14"/>
  <c r="H214" i="14" s="1"/>
  <c r="O85" i="14"/>
  <c r="N83" i="14"/>
  <c r="M83" i="14"/>
  <c r="L83" i="14"/>
  <c r="K83" i="14"/>
  <c r="J83" i="14"/>
  <c r="I83" i="14"/>
  <c r="H83" i="14"/>
  <c r="G83" i="14"/>
  <c r="F83" i="14"/>
  <c r="E83" i="14"/>
  <c r="D83" i="14"/>
  <c r="C83" i="14"/>
  <c r="O82" i="14"/>
  <c r="G216" i="14" s="1"/>
  <c r="O81" i="14"/>
  <c r="G215" i="14" s="1"/>
  <c r="O80" i="14"/>
  <c r="G214" i="14" s="1"/>
  <c r="O79" i="14"/>
  <c r="N77" i="14"/>
  <c r="M77" i="14"/>
  <c r="L77" i="14"/>
  <c r="K77" i="14"/>
  <c r="J77" i="14"/>
  <c r="I77" i="14"/>
  <c r="H77" i="14"/>
  <c r="G77" i="14"/>
  <c r="F77" i="14"/>
  <c r="E77" i="14"/>
  <c r="D77" i="14"/>
  <c r="C77" i="14"/>
  <c r="O76" i="14"/>
  <c r="F216" i="14" s="1"/>
  <c r="O75" i="14"/>
  <c r="F215" i="14" s="1"/>
  <c r="O74" i="14"/>
  <c r="F214" i="14" s="1"/>
  <c r="O73" i="14"/>
  <c r="N71" i="14"/>
  <c r="M71" i="14"/>
  <c r="L71" i="14"/>
  <c r="K71" i="14"/>
  <c r="J71" i="14"/>
  <c r="I71" i="14"/>
  <c r="H71" i="14"/>
  <c r="G71" i="14"/>
  <c r="F71" i="14"/>
  <c r="E71" i="14"/>
  <c r="D71" i="14"/>
  <c r="C71" i="14"/>
  <c r="O70" i="14"/>
  <c r="E216" i="14" s="1"/>
  <c r="O69" i="14"/>
  <c r="E215" i="14" s="1"/>
  <c r="O68" i="14"/>
  <c r="E214" i="14" s="1"/>
  <c r="O67" i="14"/>
  <c r="E213" i="14" s="1"/>
  <c r="N65" i="14"/>
  <c r="M65" i="14"/>
  <c r="L65" i="14"/>
  <c r="K65" i="14"/>
  <c r="J65" i="14"/>
  <c r="I65" i="14"/>
  <c r="H65" i="14"/>
  <c r="G65" i="14"/>
  <c r="F65" i="14"/>
  <c r="E65" i="14"/>
  <c r="D65" i="14"/>
  <c r="C65" i="14"/>
  <c r="O64" i="14"/>
  <c r="D216" i="14" s="1"/>
  <c r="O63" i="14"/>
  <c r="D215" i="14" s="1"/>
  <c r="O62" i="14"/>
  <c r="D214" i="14" s="1"/>
  <c r="O61" i="14"/>
  <c r="D213" i="14" s="1"/>
  <c r="N59" i="14"/>
  <c r="M59" i="14"/>
  <c r="L59" i="14"/>
  <c r="K59" i="14"/>
  <c r="J59" i="14"/>
  <c r="I59" i="14"/>
  <c r="H59" i="14"/>
  <c r="G59" i="14"/>
  <c r="F59" i="14"/>
  <c r="E59" i="14"/>
  <c r="D59" i="14"/>
  <c r="C59" i="14"/>
  <c r="O58" i="14"/>
  <c r="C216" i="14" s="1"/>
  <c r="O57" i="14"/>
  <c r="C215" i="14" s="1"/>
  <c r="O56" i="14"/>
  <c r="C214" i="14" s="1"/>
  <c r="O55" i="14"/>
  <c r="C213" i="14" s="1"/>
  <c r="N32" i="14"/>
  <c r="M32" i="14"/>
  <c r="L32" i="14"/>
  <c r="K32" i="14"/>
  <c r="J32" i="14"/>
  <c r="I32" i="14"/>
  <c r="H32" i="14"/>
  <c r="G32" i="14"/>
  <c r="F32" i="14"/>
  <c r="E32" i="14"/>
  <c r="D32" i="14"/>
  <c r="C32" i="14"/>
  <c r="O31" i="14"/>
  <c r="G210" i="14" s="1"/>
  <c r="O30" i="14"/>
  <c r="G209" i="14" s="1"/>
  <c r="O29" i="14"/>
  <c r="G208" i="14" s="1"/>
  <c r="O28" i="14"/>
  <c r="G207" i="14" s="1"/>
  <c r="N26" i="14"/>
  <c r="M26" i="14"/>
  <c r="L26" i="14"/>
  <c r="K26" i="14"/>
  <c r="J26" i="14"/>
  <c r="I26" i="14"/>
  <c r="H26" i="14"/>
  <c r="G26" i="14"/>
  <c r="F26" i="14"/>
  <c r="E26" i="14"/>
  <c r="D26" i="14"/>
  <c r="C26" i="14"/>
  <c r="O25" i="14"/>
  <c r="F210" i="14" s="1"/>
  <c r="O24" i="14"/>
  <c r="F209" i="14" s="1"/>
  <c r="O23" i="14"/>
  <c r="F208" i="14" s="1"/>
  <c r="O22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O19" i="14"/>
  <c r="E210" i="14" s="1"/>
  <c r="O18" i="14"/>
  <c r="E209" i="14" s="1"/>
  <c r="O17" i="14"/>
  <c r="E208" i="14" s="1"/>
  <c r="O16" i="14"/>
  <c r="E207" i="14" s="1"/>
  <c r="N14" i="14"/>
  <c r="M14" i="14"/>
  <c r="L14" i="14"/>
  <c r="K14" i="14"/>
  <c r="J14" i="14"/>
  <c r="I14" i="14"/>
  <c r="H14" i="14"/>
  <c r="G14" i="14"/>
  <c r="F14" i="14"/>
  <c r="E14" i="14"/>
  <c r="D14" i="14"/>
  <c r="C14" i="14"/>
  <c r="O13" i="14"/>
  <c r="D210" i="14" s="1"/>
  <c r="O12" i="14"/>
  <c r="D209" i="14" s="1"/>
  <c r="O11" i="14"/>
  <c r="D208" i="14" s="1"/>
  <c r="O10" i="14"/>
  <c r="D207" i="14" s="1"/>
  <c r="N8" i="14"/>
  <c r="M8" i="14"/>
  <c r="L8" i="14"/>
  <c r="K8" i="14"/>
  <c r="J8" i="14"/>
  <c r="I8" i="14"/>
  <c r="H8" i="14"/>
  <c r="G8" i="14"/>
  <c r="F8" i="14"/>
  <c r="E8" i="14"/>
  <c r="D8" i="14"/>
  <c r="C8" i="14"/>
  <c r="O7" i="14"/>
  <c r="C210" i="14" s="1"/>
  <c r="O6" i="14"/>
  <c r="C209" i="14" s="1"/>
  <c r="O5" i="14"/>
  <c r="C208" i="14" s="1"/>
  <c r="O4" i="14"/>
  <c r="C207" i="14" s="1"/>
  <c r="M136" i="13"/>
  <c r="L136" i="13"/>
  <c r="L153" i="13" s="1"/>
  <c r="K136" i="13"/>
  <c r="K153" i="13" s="1"/>
  <c r="J136" i="13"/>
  <c r="J153" i="13" s="1"/>
  <c r="I136" i="13"/>
  <c r="I153" i="13" s="1"/>
  <c r="H136" i="13"/>
  <c r="H153" i="13" s="1"/>
  <c r="G136" i="13"/>
  <c r="G153" i="13" s="1"/>
  <c r="F136" i="13"/>
  <c r="F153" i="13" s="1"/>
  <c r="E136" i="13"/>
  <c r="E153" i="13" s="1"/>
  <c r="D136" i="13"/>
  <c r="D153" i="13" s="1"/>
  <c r="C136" i="13"/>
  <c r="M135" i="13"/>
  <c r="L135" i="13"/>
  <c r="L152" i="13" s="1"/>
  <c r="K135" i="13"/>
  <c r="K152" i="13" s="1"/>
  <c r="J135" i="13"/>
  <c r="J152" i="13" s="1"/>
  <c r="I135" i="13"/>
  <c r="I152" i="13" s="1"/>
  <c r="H135" i="13"/>
  <c r="H152" i="13" s="1"/>
  <c r="G135" i="13"/>
  <c r="G152" i="13" s="1"/>
  <c r="F135" i="13"/>
  <c r="F152" i="13" s="1"/>
  <c r="E135" i="13"/>
  <c r="E152" i="13" s="1"/>
  <c r="D135" i="13"/>
  <c r="C135" i="13"/>
  <c r="M134" i="13"/>
  <c r="L134" i="13"/>
  <c r="L151" i="13" s="1"/>
  <c r="K134" i="13"/>
  <c r="K151" i="13" s="1"/>
  <c r="J134" i="13"/>
  <c r="J151" i="13" s="1"/>
  <c r="I134" i="13"/>
  <c r="I151" i="13" s="1"/>
  <c r="H134" i="13"/>
  <c r="H151" i="13" s="1"/>
  <c r="G134" i="13"/>
  <c r="G151" i="13" s="1"/>
  <c r="F134" i="13"/>
  <c r="F151" i="13" s="1"/>
  <c r="E134" i="13"/>
  <c r="E151" i="13" s="1"/>
  <c r="D134" i="13"/>
  <c r="D151" i="13" s="1"/>
  <c r="C134" i="13"/>
  <c r="M131" i="13"/>
  <c r="L131" i="13"/>
  <c r="K131" i="13"/>
  <c r="J131" i="13"/>
  <c r="I131" i="13"/>
  <c r="H131" i="13"/>
  <c r="G131" i="13"/>
  <c r="F131" i="13"/>
  <c r="E131" i="13"/>
  <c r="D131" i="13"/>
  <c r="C131" i="13"/>
  <c r="M130" i="13"/>
  <c r="L130" i="13"/>
  <c r="K130" i="13"/>
  <c r="J130" i="13"/>
  <c r="I130" i="13"/>
  <c r="H130" i="13"/>
  <c r="G130" i="13"/>
  <c r="F130" i="13"/>
  <c r="E130" i="13"/>
  <c r="D130" i="13"/>
  <c r="C130" i="13"/>
  <c r="M129" i="13"/>
  <c r="L129" i="13"/>
  <c r="K129" i="13"/>
  <c r="J129" i="13"/>
  <c r="I129" i="13"/>
  <c r="H129" i="13"/>
  <c r="G129" i="13"/>
  <c r="F129" i="13"/>
  <c r="E129" i="13"/>
  <c r="D129" i="13"/>
  <c r="C129" i="13"/>
  <c r="N126" i="13"/>
  <c r="T11" i="15" s="1"/>
  <c r="M126" i="13"/>
  <c r="L126" i="13"/>
  <c r="K126" i="13"/>
  <c r="J126" i="13"/>
  <c r="I126" i="13"/>
  <c r="H126" i="13"/>
  <c r="G126" i="13"/>
  <c r="F126" i="13"/>
  <c r="E126" i="13"/>
  <c r="D126" i="13"/>
  <c r="C126" i="13"/>
  <c r="N125" i="13"/>
  <c r="T10" i="15" s="1"/>
  <c r="M125" i="13"/>
  <c r="L125" i="13"/>
  <c r="K125" i="13"/>
  <c r="J125" i="13"/>
  <c r="I125" i="13"/>
  <c r="H125" i="13"/>
  <c r="G125" i="13"/>
  <c r="F125" i="13"/>
  <c r="E125" i="13"/>
  <c r="D125" i="13"/>
  <c r="C125" i="13"/>
  <c r="N124" i="13"/>
  <c r="T9" i="15" s="1"/>
  <c r="M124" i="13"/>
  <c r="L124" i="13"/>
  <c r="K124" i="13"/>
  <c r="J124" i="13"/>
  <c r="I124" i="13"/>
  <c r="H124" i="13"/>
  <c r="G124" i="13"/>
  <c r="F124" i="13"/>
  <c r="E124" i="13"/>
  <c r="D124" i="13"/>
  <c r="C124" i="13"/>
  <c r="N121" i="13"/>
  <c r="S11" i="15" s="1"/>
  <c r="M121" i="13"/>
  <c r="L121" i="13"/>
  <c r="K121" i="13"/>
  <c r="J121" i="13"/>
  <c r="I121" i="13"/>
  <c r="H121" i="13"/>
  <c r="G121" i="13"/>
  <c r="F121" i="13"/>
  <c r="E121" i="13"/>
  <c r="D121" i="13"/>
  <c r="C121" i="13"/>
  <c r="N120" i="13"/>
  <c r="S10" i="15" s="1"/>
  <c r="M120" i="13"/>
  <c r="L120" i="13"/>
  <c r="K120" i="13"/>
  <c r="J120" i="13"/>
  <c r="I120" i="13"/>
  <c r="H120" i="13"/>
  <c r="G120" i="13"/>
  <c r="F120" i="13"/>
  <c r="E120" i="13"/>
  <c r="D120" i="13"/>
  <c r="C120" i="13"/>
  <c r="N119" i="13"/>
  <c r="S9" i="15" s="1"/>
  <c r="M119" i="13"/>
  <c r="L119" i="13"/>
  <c r="K119" i="13"/>
  <c r="J119" i="13"/>
  <c r="I119" i="13"/>
  <c r="H119" i="13"/>
  <c r="G119" i="13"/>
  <c r="F119" i="13"/>
  <c r="E119" i="13"/>
  <c r="D119" i="13"/>
  <c r="C119" i="13"/>
  <c r="N116" i="13"/>
  <c r="R11" i="15" s="1"/>
  <c r="M116" i="13"/>
  <c r="L116" i="13"/>
  <c r="K116" i="13"/>
  <c r="J116" i="13"/>
  <c r="I116" i="13"/>
  <c r="H116" i="13"/>
  <c r="G116" i="13"/>
  <c r="F116" i="13"/>
  <c r="E116" i="13"/>
  <c r="D116" i="13"/>
  <c r="C116" i="13"/>
  <c r="N115" i="13"/>
  <c r="R10" i="15" s="1"/>
  <c r="M115" i="13"/>
  <c r="L115" i="13"/>
  <c r="K115" i="13"/>
  <c r="J115" i="13"/>
  <c r="I115" i="13"/>
  <c r="H115" i="13"/>
  <c r="G115" i="13"/>
  <c r="F115" i="13"/>
  <c r="E115" i="13"/>
  <c r="D115" i="13"/>
  <c r="C115" i="13"/>
  <c r="N114" i="13"/>
  <c r="R9" i="15" s="1"/>
  <c r="M114" i="13"/>
  <c r="L114" i="13"/>
  <c r="K114" i="13"/>
  <c r="J114" i="13"/>
  <c r="I114" i="13"/>
  <c r="H114" i="13"/>
  <c r="G114" i="13"/>
  <c r="F114" i="13"/>
  <c r="E114" i="13"/>
  <c r="D114" i="13"/>
  <c r="C114" i="13"/>
  <c r="N111" i="13"/>
  <c r="Q11" i="15" s="1"/>
  <c r="M111" i="13"/>
  <c r="L111" i="13"/>
  <c r="K111" i="13"/>
  <c r="J111" i="13"/>
  <c r="I111" i="13"/>
  <c r="H111" i="13"/>
  <c r="G111" i="13"/>
  <c r="F111" i="13"/>
  <c r="E111" i="13"/>
  <c r="D111" i="13"/>
  <c r="C111" i="13"/>
  <c r="N110" i="13"/>
  <c r="Q10" i="15" s="1"/>
  <c r="M110" i="13"/>
  <c r="L110" i="13"/>
  <c r="K110" i="13"/>
  <c r="J110" i="13"/>
  <c r="I110" i="13"/>
  <c r="H110" i="13"/>
  <c r="G110" i="13"/>
  <c r="F110" i="13"/>
  <c r="E110" i="13"/>
  <c r="D110" i="13"/>
  <c r="C110" i="13"/>
  <c r="N109" i="13"/>
  <c r="Q9" i="15" s="1"/>
  <c r="M109" i="13"/>
  <c r="L109" i="13"/>
  <c r="K109" i="13"/>
  <c r="J109" i="13"/>
  <c r="I109" i="13"/>
  <c r="H109" i="13"/>
  <c r="G109" i="13"/>
  <c r="F109" i="13"/>
  <c r="E109" i="13"/>
  <c r="D109" i="13"/>
  <c r="C109" i="13"/>
  <c r="N79" i="13"/>
  <c r="M79" i="13"/>
  <c r="L79" i="13"/>
  <c r="K79" i="13"/>
  <c r="J79" i="13"/>
  <c r="I79" i="13"/>
  <c r="H79" i="13"/>
  <c r="G79" i="13"/>
  <c r="F79" i="13"/>
  <c r="E79" i="13"/>
  <c r="D79" i="13"/>
  <c r="C79" i="13"/>
  <c r="O78" i="13"/>
  <c r="F196" i="13" s="1"/>
  <c r="O77" i="13"/>
  <c r="F195" i="13" s="1"/>
  <c r="O76" i="13"/>
  <c r="F194" i="13" s="1"/>
  <c r="N73" i="13"/>
  <c r="M73" i="13"/>
  <c r="L73" i="13"/>
  <c r="K73" i="13"/>
  <c r="J73" i="13"/>
  <c r="I73" i="13"/>
  <c r="H73" i="13"/>
  <c r="G73" i="13"/>
  <c r="F73" i="13"/>
  <c r="E73" i="13"/>
  <c r="D73" i="13"/>
  <c r="C73" i="13"/>
  <c r="O72" i="13"/>
  <c r="E196" i="13" s="1"/>
  <c r="O71" i="13"/>
  <c r="E195" i="13" s="1"/>
  <c r="O70" i="13"/>
  <c r="E194" i="13" s="1"/>
  <c r="N67" i="13"/>
  <c r="M67" i="13"/>
  <c r="L67" i="13"/>
  <c r="K67" i="13"/>
  <c r="J67" i="13"/>
  <c r="I67" i="13"/>
  <c r="H67" i="13"/>
  <c r="G67" i="13"/>
  <c r="F67" i="13"/>
  <c r="E67" i="13"/>
  <c r="D67" i="13"/>
  <c r="C67" i="13"/>
  <c r="O66" i="13"/>
  <c r="D196" i="13" s="1"/>
  <c r="O65" i="13"/>
  <c r="D195" i="13" s="1"/>
  <c r="O64" i="13"/>
  <c r="D194" i="13" s="1"/>
  <c r="N61" i="13"/>
  <c r="M61" i="13"/>
  <c r="L61" i="13"/>
  <c r="K61" i="13"/>
  <c r="J61" i="13"/>
  <c r="I61" i="13"/>
  <c r="H61" i="13"/>
  <c r="G61" i="13"/>
  <c r="F61" i="13"/>
  <c r="E61" i="13"/>
  <c r="D61" i="13"/>
  <c r="C61" i="13"/>
  <c r="O60" i="13"/>
  <c r="C196" i="13" s="1"/>
  <c r="O59" i="13"/>
  <c r="C195" i="13" s="1"/>
  <c r="O58" i="13"/>
  <c r="C194" i="13" s="1"/>
  <c r="O39" i="13"/>
  <c r="H191" i="13" s="1"/>
  <c r="O38" i="13"/>
  <c r="H190" i="13" s="1"/>
  <c r="O37" i="13"/>
  <c r="O31" i="13"/>
  <c r="G189" i="13" s="1"/>
  <c r="M28" i="13"/>
  <c r="L28" i="13"/>
  <c r="K28" i="13"/>
  <c r="J28" i="13"/>
  <c r="I28" i="13"/>
  <c r="H28" i="13"/>
  <c r="G28" i="13"/>
  <c r="F28" i="13"/>
  <c r="E28" i="13"/>
  <c r="D28" i="13"/>
  <c r="C28" i="13"/>
  <c r="O27" i="13"/>
  <c r="F191" i="13" s="1"/>
  <c r="O26" i="13"/>
  <c r="F190" i="13" s="1"/>
  <c r="O25" i="13"/>
  <c r="F189" i="13" s="1"/>
  <c r="N22" i="13"/>
  <c r="M22" i="13"/>
  <c r="L22" i="13"/>
  <c r="K22" i="13"/>
  <c r="J22" i="13"/>
  <c r="I22" i="13"/>
  <c r="H22" i="13"/>
  <c r="G22" i="13"/>
  <c r="F22" i="13"/>
  <c r="E22" i="13"/>
  <c r="D22" i="13"/>
  <c r="C22" i="13"/>
  <c r="O21" i="13"/>
  <c r="E191" i="13" s="1"/>
  <c r="O20" i="13"/>
  <c r="E190" i="13" s="1"/>
  <c r="O19" i="13"/>
  <c r="E189" i="13" s="1"/>
  <c r="N16" i="13"/>
  <c r="M16" i="13"/>
  <c r="L16" i="13"/>
  <c r="K16" i="13"/>
  <c r="J16" i="13"/>
  <c r="I16" i="13"/>
  <c r="H16" i="13"/>
  <c r="G16" i="13"/>
  <c r="F16" i="13"/>
  <c r="E16" i="13"/>
  <c r="D16" i="13"/>
  <c r="C16" i="13"/>
  <c r="O15" i="13"/>
  <c r="D191" i="13" s="1"/>
  <c r="O14" i="13"/>
  <c r="D190" i="13" s="1"/>
  <c r="O13" i="13"/>
  <c r="D189" i="13" s="1"/>
  <c r="N10" i="13"/>
  <c r="M10" i="13"/>
  <c r="L10" i="13"/>
  <c r="K10" i="13"/>
  <c r="J10" i="13"/>
  <c r="I10" i="13"/>
  <c r="H10" i="13"/>
  <c r="G10" i="13"/>
  <c r="F10" i="13"/>
  <c r="E10" i="13"/>
  <c r="D10" i="13"/>
  <c r="C10" i="13"/>
  <c r="O9" i="13"/>
  <c r="C191" i="13" s="1"/>
  <c r="O8" i="13"/>
  <c r="C190" i="13" s="1"/>
  <c r="O7" i="13"/>
  <c r="C189" i="13" s="1"/>
  <c r="N39" i="12"/>
  <c r="M39" i="12"/>
  <c r="L39" i="12"/>
  <c r="L59" i="12" s="1"/>
  <c r="K39" i="12"/>
  <c r="K59" i="12" s="1"/>
  <c r="J39" i="12"/>
  <c r="J59" i="12" s="1"/>
  <c r="I39" i="12"/>
  <c r="I59" i="12" s="1"/>
  <c r="H39" i="12"/>
  <c r="H59" i="12" s="1"/>
  <c r="G39" i="12"/>
  <c r="G59" i="12" s="1"/>
  <c r="F39" i="12"/>
  <c r="F59" i="12" s="1"/>
  <c r="E39" i="12"/>
  <c r="E59" i="12" s="1"/>
  <c r="D39" i="12"/>
  <c r="D59" i="12" s="1"/>
  <c r="C39" i="12"/>
  <c r="O38" i="12"/>
  <c r="O58" i="12" s="1"/>
  <c r="O37" i="12"/>
  <c r="O57" i="12" s="1"/>
  <c r="O36" i="12"/>
  <c r="O56" i="12" s="1"/>
  <c r="O35" i="12"/>
  <c r="O55" i="12" s="1"/>
  <c r="I222" i="14" l="1"/>
  <c r="V17" i="15"/>
  <c r="N160" i="14"/>
  <c r="N158" i="14"/>
  <c r="V15" i="15"/>
  <c r="M158" i="14"/>
  <c r="I219" i="14"/>
  <c r="M160" i="14"/>
  <c r="I220" i="14"/>
  <c r="V16" i="15"/>
  <c r="N159" i="14"/>
  <c r="M159" i="14"/>
  <c r="I221" i="14"/>
  <c r="N157" i="14"/>
  <c r="V14" i="15"/>
  <c r="M157" i="14"/>
  <c r="V12" i="15"/>
  <c r="N154" i="13"/>
  <c r="V7" i="15"/>
  <c r="N59" i="12"/>
  <c r="M59" i="12"/>
  <c r="I77" i="12"/>
  <c r="M153" i="13"/>
  <c r="M151" i="13"/>
  <c r="M152" i="13"/>
  <c r="D152" i="13"/>
  <c r="I200" i="13"/>
  <c r="C59" i="12"/>
  <c r="I199" i="13"/>
  <c r="I201" i="13"/>
  <c r="C153" i="13"/>
  <c r="C152" i="13"/>
  <c r="C158" i="14"/>
  <c r="C160" i="14"/>
  <c r="C159" i="14"/>
  <c r="O146" i="14"/>
  <c r="H73" i="12"/>
  <c r="H75" i="12"/>
  <c r="H74" i="12"/>
  <c r="H76" i="12"/>
  <c r="O114" i="14"/>
  <c r="O120" i="14"/>
  <c r="O126" i="14"/>
  <c r="O113" i="14"/>
  <c r="O119" i="14"/>
  <c r="O125" i="14"/>
  <c r="F199" i="13"/>
  <c r="E199" i="13"/>
  <c r="F200" i="13"/>
  <c r="D199" i="13"/>
  <c r="E200" i="13"/>
  <c r="F201" i="13"/>
  <c r="C199" i="13"/>
  <c r="D200" i="13"/>
  <c r="E201" i="13"/>
  <c r="C200" i="13"/>
  <c r="D201" i="13"/>
  <c r="C201" i="13"/>
  <c r="G199" i="13"/>
  <c r="O40" i="13"/>
  <c r="H192" i="13" s="1"/>
  <c r="H189" i="13"/>
  <c r="H201" i="13"/>
  <c r="H200" i="13"/>
  <c r="F207" i="14"/>
  <c r="O26" i="14"/>
  <c r="F211" i="14" s="1"/>
  <c r="C219" i="14"/>
  <c r="D219" i="14"/>
  <c r="E219" i="14"/>
  <c r="F213" i="14"/>
  <c r="O77" i="14"/>
  <c r="F217" i="14" s="1"/>
  <c r="G213" i="14"/>
  <c r="G219" i="14" s="1"/>
  <c r="O83" i="14"/>
  <c r="G217" i="14" s="1"/>
  <c r="O112" i="14"/>
  <c r="O118" i="14"/>
  <c r="O124" i="14"/>
  <c r="C220" i="14"/>
  <c r="D220" i="14"/>
  <c r="E220" i="14"/>
  <c r="F220" i="14"/>
  <c r="G220" i="14"/>
  <c r="C221" i="14"/>
  <c r="D221" i="14"/>
  <c r="E221" i="14"/>
  <c r="F221" i="14"/>
  <c r="G221" i="14"/>
  <c r="C222" i="14"/>
  <c r="D222" i="14"/>
  <c r="E222" i="14"/>
  <c r="F222" i="14"/>
  <c r="G222" i="14"/>
  <c r="O109" i="14"/>
  <c r="O115" i="14"/>
  <c r="O121" i="14"/>
  <c r="O127" i="14"/>
  <c r="O38" i="14"/>
  <c r="H211" i="14" s="1"/>
  <c r="H207" i="14"/>
  <c r="O136" i="14"/>
  <c r="O157" i="14" s="1"/>
  <c r="O138" i="14"/>
  <c r="O159" i="14" s="1"/>
  <c r="O137" i="14"/>
  <c r="O158" i="14" s="1"/>
  <c r="H213" i="14"/>
  <c r="O89" i="14"/>
  <c r="H217" i="14" s="1"/>
  <c r="H220" i="14"/>
  <c r="O139" i="14"/>
  <c r="O160" i="14" s="1"/>
  <c r="H221" i="14"/>
  <c r="H222" i="14"/>
  <c r="O32" i="14"/>
  <c r="G211" i="14" s="1"/>
  <c r="O130" i="14"/>
  <c r="O133" i="14"/>
  <c r="O132" i="14"/>
  <c r="O131" i="14"/>
  <c r="L140" i="14"/>
  <c r="L161" i="14" s="1"/>
  <c r="M140" i="14"/>
  <c r="I140" i="14"/>
  <c r="I161" i="14" s="1"/>
  <c r="K140" i="14"/>
  <c r="K161" i="14" s="1"/>
  <c r="F140" i="14"/>
  <c r="F161" i="14" s="1"/>
  <c r="E140" i="14"/>
  <c r="E161" i="14" s="1"/>
  <c r="D140" i="14"/>
  <c r="D161" i="14" s="1"/>
  <c r="G140" i="14"/>
  <c r="G161" i="14" s="1"/>
  <c r="J140" i="14"/>
  <c r="J161" i="14" s="1"/>
  <c r="H140" i="14"/>
  <c r="H161" i="14" s="1"/>
  <c r="N140" i="14"/>
  <c r="C140" i="14"/>
  <c r="M134" i="14"/>
  <c r="N128" i="14"/>
  <c r="T18" i="15" s="1"/>
  <c r="N134" i="14"/>
  <c r="U18" i="15" s="1"/>
  <c r="O71" i="14"/>
  <c r="E217" i="14" s="1"/>
  <c r="E134" i="14"/>
  <c r="C122" i="14"/>
  <c r="J128" i="14"/>
  <c r="E116" i="14"/>
  <c r="D122" i="14"/>
  <c r="F116" i="14"/>
  <c r="D134" i="14"/>
  <c r="G116" i="14"/>
  <c r="I128" i="14"/>
  <c r="H110" i="14"/>
  <c r="G122" i="14"/>
  <c r="F134" i="14"/>
  <c r="J116" i="14"/>
  <c r="H128" i="14"/>
  <c r="K110" i="14"/>
  <c r="O108" i="14"/>
  <c r="G110" i="14"/>
  <c r="J134" i="14"/>
  <c r="M110" i="14"/>
  <c r="K134" i="14"/>
  <c r="C134" i="14"/>
  <c r="N110" i="14"/>
  <c r="Q18" i="15" s="1"/>
  <c r="F110" i="14"/>
  <c r="L134" i="14"/>
  <c r="K116" i="14"/>
  <c r="L116" i="14"/>
  <c r="H122" i="14"/>
  <c r="M116" i="14"/>
  <c r="H116" i="14"/>
  <c r="I122" i="14"/>
  <c r="E122" i="14"/>
  <c r="D128" i="14"/>
  <c r="O8" i="14"/>
  <c r="C211" i="14" s="1"/>
  <c r="O14" i="14"/>
  <c r="D211" i="14" s="1"/>
  <c r="O20" i="14"/>
  <c r="E211" i="14" s="1"/>
  <c r="O59" i="14"/>
  <c r="C217" i="14" s="1"/>
  <c r="O65" i="14"/>
  <c r="D217" i="14" s="1"/>
  <c r="N116" i="14"/>
  <c r="R18" i="15" s="1"/>
  <c r="J122" i="14"/>
  <c r="F122" i="14"/>
  <c r="E128" i="14"/>
  <c r="M128" i="14"/>
  <c r="K122" i="14"/>
  <c r="F128" i="14"/>
  <c r="D110" i="14"/>
  <c r="L122" i="14"/>
  <c r="G128" i="14"/>
  <c r="M122" i="14"/>
  <c r="N122" i="14"/>
  <c r="S18" i="15" s="1"/>
  <c r="C116" i="14"/>
  <c r="L110" i="14"/>
  <c r="C110" i="14"/>
  <c r="D116" i="14"/>
  <c r="G134" i="14"/>
  <c r="O106" i="14"/>
  <c r="H134" i="14"/>
  <c r="E110" i="14"/>
  <c r="J110" i="14"/>
  <c r="I134" i="14"/>
  <c r="O10" i="13"/>
  <c r="C192" i="13" s="1"/>
  <c r="E132" i="13"/>
  <c r="F112" i="13"/>
  <c r="E137" i="13"/>
  <c r="E154" i="13" s="1"/>
  <c r="O114" i="13"/>
  <c r="F137" i="13"/>
  <c r="F154" i="13" s="1"/>
  <c r="D117" i="13"/>
  <c r="L117" i="13"/>
  <c r="H122" i="13"/>
  <c r="L127" i="13"/>
  <c r="M117" i="13"/>
  <c r="H137" i="13"/>
  <c r="H154" i="13" s="1"/>
  <c r="I112" i="13"/>
  <c r="J112" i="13"/>
  <c r="K112" i="13"/>
  <c r="E112" i="13"/>
  <c r="J122" i="13"/>
  <c r="M127" i="13"/>
  <c r="J132" i="13"/>
  <c r="I137" i="13"/>
  <c r="I154" i="13" s="1"/>
  <c r="J137" i="13"/>
  <c r="J154" i="13" s="1"/>
  <c r="L132" i="13"/>
  <c r="F132" i="13"/>
  <c r="K137" i="13"/>
  <c r="K154" i="13" s="1"/>
  <c r="F122" i="13"/>
  <c r="L137" i="13"/>
  <c r="L154" i="13" s="1"/>
  <c r="G122" i="13"/>
  <c r="F127" i="13"/>
  <c r="O79" i="13"/>
  <c r="F197" i="13" s="1"/>
  <c r="O124" i="13"/>
  <c r="D112" i="13"/>
  <c r="N117" i="13"/>
  <c r="R12" i="15" s="1"/>
  <c r="I122" i="13"/>
  <c r="D127" i="13"/>
  <c r="O67" i="13"/>
  <c r="D197" i="13" s="1"/>
  <c r="N122" i="13"/>
  <c r="S12" i="15" s="1"/>
  <c r="E127" i="13"/>
  <c r="K122" i="13"/>
  <c r="L122" i="13"/>
  <c r="H112" i="13"/>
  <c r="O115" i="13"/>
  <c r="O121" i="13"/>
  <c r="L112" i="13"/>
  <c r="E117" i="13"/>
  <c r="O119" i="13"/>
  <c r="M112" i="13"/>
  <c r="F117" i="13"/>
  <c r="O120" i="13"/>
  <c r="M137" i="13"/>
  <c r="G117" i="13"/>
  <c r="G127" i="13"/>
  <c r="N112" i="13"/>
  <c r="Q12" i="15" s="1"/>
  <c r="O110" i="13"/>
  <c r="H117" i="13"/>
  <c r="H127" i="13"/>
  <c r="O135" i="13"/>
  <c r="O152" i="13" s="1"/>
  <c r="O28" i="13"/>
  <c r="F192" i="13" s="1"/>
  <c r="I117" i="13"/>
  <c r="I127" i="13"/>
  <c r="O22" i="13"/>
  <c r="E192" i="13" s="1"/>
  <c r="J117" i="13"/>
  <c r="D122" i="13"/>
  <c r="J127" i="13"/>
  <c r="N127" i="13"/>
  <c r="T12" i="15" s="1"/>
  <c r="C132" i="13"/>
  <c r="O16" i="13"/>
  <c r="D192" i="13" s="1"/>
  <c r="K117" i="13"/>
  <c r="E122" i="13"/>
  <c r="K127" i="13"/>
  <c r="D132" i="13"/>
  <c r="O109" i="13"/>
  <c r="M122" i="13"/>
  <c r="O134" i="13"/>
  <c r="O151" i="13" s="1"/>
  <c r="O73" i="13"/>
  <c r="E197" i="13" s="1"/>
  <c r="D137" i="13"/>
  <c r="O136" i="13"/>
  <c r="O153" i="13" s="1"/>
  <c r="O111" i="13"/>
  <c r="O116" i="13"/>
  <c r="G132" i="13"/>
  <c r="C137" i="13"/>
  <c r="O61" i="13"/>
  <c r="C197" i="13" s="1"/>
  <c r="H132" i="13"/>
  <c r="G112" i="13"/>
  <c r="I132" i="13"/>
  <c r="O131" i="13"/>
  <c r="G137" i="13"/>
  <c r="G154" i="13" s="1"/>
  <c r="O130" i="13"/>
  <c r="M132" i="13"/>
  <c r="O107" i="14"/>
  <c r="I110" i="14"/>
  <c r="K128" i="14"/>
  <c r="I116" i="14"/>
  <c r="L128" i="14"/>
  <c r="C128" i="14"/>
  <c r="C112" i="13"/>
  <c r="O129" i="13"/>
  <c r="O126" i="13"/>
  <c r="O125" i="13"/>
  <c r="K132" i="13"/>
  <c r="C117" i="13"/>
  <c r="C127" i="13"/>
  <c r="C122" i="13"/>
  <c r="O39" i="12"/>
  <c r="O59" i="12" s="1"/>
  <c r="I223" i="14" l="1"/>
  <c r="M161" i="14"/>
  <c r="V18" i="15"/>
  <c r="N161" i="14"/>
  <c r="M154" i="13"/>
  <c r="D154" i="13"/>
  <c r="I202" i="13"/>
  <c r="C154" i="13"/>
  <c r="C161" i="14"/>
  <c r="O190" i="14"/>
  <c r="H77" i="12"/>
  <c r="F223" i="14"/>
  <c r="G223" i="14"/>
  <c r="O191" i="14"/>
  <c r="D223" i="14"/>
  <c r="C223" i="14"/>
  <c r="C202" i="13"/>
  <c r="F219" i="14"/>
  <c r="O128" i="14"/>
  <c r="O122" i="14"/>
  <c r="O116" i="14"/>
  <c r="H199" i="13"/>
  <c r="F202" i="13"/>
  <c r="H202" i="13"/>
  <c r="E202" i="13"/>
  <c r="D202" i="13"/>
  <c r="E223" i="14"/>
  <c r="O189" i="14"/>
  <c r="O192" i="14"/>
  <c r="H223" i="14"/>
  <c r="H219" i="14"/>
  <c r="O140" i="14"/>
  <c r="O161" i="14" s="1"/>
  <c r="O134" i="14"/>
  <c r="O110" i="14"/>
  <c r="O127" i="13"/>
  <c r="O137" i="13"/>
  <c r="O154" i="13" s="1"/>
  <c r="O122" i="13"/>
  <c r="O112" i="13"/>
  <c r="O117" i="13"/>
  <c r="O132" i="13"/>
  <c r="N33" i="12"/>
  <c r="M33" i="12"/>
  <c r="L33" i="12"/>
  <c r="K33" i="12"/>
  <c r="J33" i="12"/>
  <c r="I33" i="12"/>
  <c r="H33" i="12"/>
  <c r="G33" i="12"/>
  <c r="F33" i="12"/>
  <c r="E33" i="12"/>
  <c r="D33" i="12"/>
  <c r="C33" i="12"/>
  <c r="O32" i="12"/>
  <c r="O31" i="12"/>
  <c r="O30" i="12"/>
  <c r="O29" i="12"/>
  <c r="N27" i="12"/>
  <c r="T7" i="15" s="1"/>
  <c r="M26" i="12"/>
  <c r="L26" i="12"/>
  <c r="K26" i="12"/>
  <c r="J26" i="12"/>
  <c r="I26" i="12"/>
  <c r="H26" i="12"/>
  <c r="G26" i="12"/>
  <c r="F26" i="12"/>
  <c r="E26" i="12"/>
  <c r="D26" i="12"/>
  <c r="C26" i="12"/>
  <c r="O25" i="12"/>
  <c r="F75" i="12" s="1"/>
  <c r="O24" i="12"/>
  <c r="F74" i="12" s="1"/>
  <c r="O23" i="12"/>
  <c r="F73" i="12" s="1"/>
  <c r="N20" i="12"/>
  <c r="M20" i="12"/>
  <c r="L20" i="12"/>
  <c r="K20" i="12"/>
  <c r="J20" i="12"/>
  <c r="I20" i="12"/>
  <c r="H20" i="12"/>
  <c r="G20" i="12"/>
  <c r="G21" i="12" s="1"/>
  <c r="F20" i="12"/>
  <c r="E20" i="12"/>
  <c r="D20" i="12"/>
  <c r="C20" i="12"/>
  <c r="O19" i="12"/>
  <c r="E75" i="12" s="1"/>
  <c r="O18" i="12"/>
  <c r="E74" i="12" s="1"/>
  <c r="O17" i="12"/>
  <c r="E73" i="12" s="1"/>
  <c r="N14" i="12"/>
  <c r="M14" i="12"/>
  <c r="L14" i="12"/>
  <c r="K14" i="12"/>
  <c r="J14" i="12"/>
  <c r="I14" i="12"/>
  <c r="H14" i="12"/>
  <c r="G14" i="12"/>
  <c r="G15" i="12" s="1"/>
  <c r="F14" i="12"/>
  <c r="E14" i="12"/>
  <c r="D14" i="12"/>
  <c r="C14" i="12"/>
  <c r="O13" i="12"/>
  <c r="D75" i="12" s="1"/>
  <c r="O12" i="12"/>
  <c r="D74" i="12" s="1"/>
  <c r="O11" i="12"/>
  <c r="D73" i="12" s="1"/>
  <c r="N8" i="12"/>
  <c r="M8" i="12"/>
  <c r="L8" i="12"/>
  <c r="K8" i="12"/>
  <c r="J8" i="12"/>
  <c r="I8" i="12"/>
  <c r="H8" i="12"/>
  <c r="G8" i="12"/>
  <c r="F9" i="12"/>
  <c r="E8" i="12"/>
  <c r="D8" i="12"/>
  <c r="C8" i="12"/>
  <c r="O7" i="12"/>
  <c r="C75" i="12" s="1"/>
  <c r="O6" i="12"/>
  <c r="C74" i="12" s="1"/>
  <c r="O5" i="12"/>
  <c r="C73" i="12" s="1"/>
  <c r="N21" i="12" l="1"/>
  <c r="S7" i="15" s="1"/>
  <c r="S6" i="15"/>
  <c r="N15" i="12"/>
  <c r="R7" i="15" s="1"/>
  <c r="R6" i="15"/>
  <c r="N9" i="12"/>
  <c r="Q7" i="15" s="1"/>
  <c r="Q6" i="15"/>
  <c r="U7" i="15"/>
  <c r="M21" i="12"/>
  <c r="M15" i="12"/>
  <c r="M9" i="12"/>
  <c r="H15" i="12"/>
  <c r="H21" i="12"/>
  <c r="I9" i="12"/>
  <c r="K21" i="12"/>
  <c r="J9" i="12"/>
  <c r="L21" i="12"/>
  <c r="H9" i="12"/>
  <c r="I15" i="12"/>
  <c r="K15" i="12"/>
  <c r="I21" i="12"/>
  <c r="G9" i="12"/>
  <c r="K9" i="12"/>
  <c r="L15" i="12"/>
  <c r="C21" i="12"/>
  <c r="J15" i="12"/>
  <c r="L9" i="12"/>
  <c r="J21" i="12"/>
  <c r="C15" i="12"/>
  <c r="F21" i="12"/>
  <c r="F15" i="12"/>
  <c r="O193" i="14"/>
  <c r="E15" i="12"/>
  <c r="E21" i="12"/>
  <c r="E9" i="12"/>
  <c r="D21" i="12"/>
  <c r="D9" i="12"/>
  <c r="D15" i="12"/>
  <c r="G74" i="12"/>
  <c r="G75" i="12"/>
  <c r="G76" i="12"/>
  <c r="G73" i="12"/>
  <c r="G27" i="12"/>
  <c r="J27" i="12"/>
  <c r="O33" i="12"/>
  <c r="H27" i="12"/>
  <c r="O20" i="12"/>
  <c r="E76" i="12" s="1"/>
  <c r="O8" i="12"/>
  <c r="D27" i="12"/>
  <c r="L27" i="12"/>
  <c r="O26" i="12"/>
  <c r="F76" i="12" s="1"/>
  <c r="C9" i="12"/>
  <c r="F27" i="12"/>
  <c r="C27" i="12"/>
  <c r="K27" i="12"/>
  <c r="O14" i="12"/>
  <c r="D76" i="12" s="1"/>
  <c r="E27" i="12"/>
  <c r="M27" i="12"/>
  <c r="I27" i="12"/>
  <c r="O21" i="12" l="1"/>
  <c r="E77" i="12" s="1"/>
  <c r="O15" i="12"/>
  <c r="D77" i="12" s="1"/>
  <c r="G77" i="12"/>
  <c r="O9" i="12"/>
  <c r="C77" i="12" s="1"/>
  <c r="C76" i="12"/>
  <c r="O27" i="12"/>
  <c r="F77" i="12" l="1"/>
</calcChain>
</file>

<file path=xl/sharedStrings.xml><?xml version="1.0" encoding="utf-8"?>
<sst xmlns="http://schemas.openxmlformats.org/spreadsheetml/2006/main" count="1660" uniqueCount="75">
  <si>
    <t>Ianuarie</t>
  </si>
  <si>
    <t>Februarie</t>
  </si>
  <si>
    <t>Martie</t>
  </si>
  <si>
    <t>Aprilie</t>
  </si>
  <si>
    <t>Mai</t>
  </si>
  <si>
    <t>Iunie</t>
  </si>
  <si>
    <t>Iulie</t>
  </si>
  <si>
    <t>August</t>
  </si>
  <si>
    <t>Septembrie</t>
  </si>
  <si>
    <t>Octombrie</t>
  </si>
  <si>
    <t>Noiembrie</t>
  </si>
  <si>
    <t>Decembrie</t>
  </si>
  <si>
    <t>Gaze naturale</t>
  </si>
  <si>
    <t>Anul</t>
  </si>
  <si>
    <t>Categoria de consumatori</t>
  </si>
  <si>
    <t>Total 2019</t>
  </si>
  <si>
    <t>Consumatori casnici</t>
  </si>
  <si>
    <t>Sectorul energetic</t>
  </si>
  <si>
    <t>Instituții publice</t>
  </si>
  <si>
    <t>Agenți economici</t>
  </si>
  <si>
    <t>Total consumatori (lunar)</t>
  </si>
  <si>
    <t>Total 2020</t>
  </si>
  <si>
    <t>Total 2021</t>
  </si>
  <si>
    <t>Total 2022</t>
  </si>
  <si>
    <t>Energie termică</t>
  </si>
  <si>
    <t>Informația privind evoluția consumului de energie termică în Bălți, SA „CET-Nord”, Gcal</t>
  </si>
  <si>
    <t>Temperatura medie</t>
  </si>
  <si>
    <t>Informația privind evoluția consumului de energie termică în Chișinău, SA „Termoelectrica”, Gcal</t>
  </si>
  <si>
    <t>Energie electrică</t>
  </si>
  <si>
    <t>Informația privind evoluția consumului de energie electrică Premier Energy, MWh</t>
  </si>
  <si>
    <t>Altele</t>
  </si>
  <si>
    <t>Informația privind evoluția consumului de energie electrică FEE-Nord, MWh</t>
  </si>
  <si>
    <t>Total 2023</t>
  </si>
  <si>
    <t>Informația privind evoluția consumului total de energie termică Republica Moldova, Gcal</t>
  </si>
  <si>
    <t>Chișinău, SA „Termoelectrica”</t>
  </si>
  <si>
    <t>Bălți, SA „CET-Nord”</t>
  </si>
  <si>
    <t>Informația privind evoluția consumului total de energie electrică Republica Moldova, MWh</t>
  </si>
  <si>
    <t>Total 2024</t>
  </si>
  <si>
    <t>Total consumatori (anual)</t>
  </si>
  <si>
    <t>Total</t>
  </si>
  <si>
    <t>Variația consumurilor de gaze naturale în raport cu anul precedent</t>
  </si>
  <si>
    <t>Variația consumurilor de energie electrică în raport cu anul precedent</t>
  </si>
  <si>
    <t>Variația consumurilor de energie termică în raport cu anul precedent</t>
  </si>
  <si>
    <t>.</t>
  </si>
  <si>
    <t>Tipul de resurse energetice</t>
  </si>
  <si>
    <t>Energie termică, Gcal</t>
  </si>
  <si>
    <t>Energie electrică, MWh</t>
  </si>
  <si>
    <t>Total 2025</t>
  </si>
  <si>
    <t>Evoluția consumului de resurse energetice în luna ianuarie</t>
  </si>
  <si>
    <t>Informația privind evoluția consumului de gaze naturale, mmc  (milioane metri cubi)</t>
  </si>
  <si>
    <t>Gaze naturale, mmc (milioane metri cubi)</t>
  </si>
  <si>
    <t>*Notă - valorile negative ce sunt prezente în unele celule apar din motive că furnizorul de date a efectuat recalcul a cantităților livrate în lunile precedente și a efectuat corectări.</t>
  </si>
  <si>
    <r>
      <t>Informația privind evoluția consumului de energie electrică</t>
    </r>
    <r>
      <rPr>
        <b/>
        <sz val="16"/>
        <color rgb="FFFF0000"/>
        <rFont val="Times New Roman"/>
        <family val="1"/>
      </rPr>
      <t xml:space="preserve"> </t>
    </r>
    <r>
      <rPr>
        <b/>
        <sz val="16"/>
        <rFont val="Times New Roman"/>
        <family val="1"/>
        <charset val="204"/>
      </rPr>
      <t>în</t>
    </r>
    <r>
      <rPr>
        <b/>
        <sz val="16"/>
        <color theme="1"/>
        <rFont val="Times New Roman"/>
        <family val="1"/>
        <charset val="238"/>
      </rPr>
      <t xml:space="preserve"> Republica Moldova, MWh</t>
    </r>
  </si>
  <si>
    <r>
      <t>Informația privind evoluția consumului de energie termică</t>
    </r>
    <r>
      <rPr>
        <b/>
        <sz val="12"/>
        <rFont val="Times New Roman"/>
        <family val="1"/>
        <charset val="204"/>
      </rPr>
      <t xml:space="preserve"> în</t>
    </r>
    <r>
      <rPr>
        <b/>
        <sz val="12"/>
        <color theme="1"/>
        <rFont val="Times New Roman"/>
        <family val="1"/>
        <charset val="238"/>
      </rPr>
      <t xml:space="preserve"> Republica Moldova, Gcal</t>
    </r>
  </si>
  <si>
    <t>2025/2024</t>
  </si>
  <si>
    <r>
      <t xml:space="preserve">Consumul de gaze naturale pe parcursul anilor 2019 - </t>
    </r>
    <r>
      <rPr>
        <b/>
        <sz val="16"/>
        <rFont val="Times New Roman"/>
        <family val="1"/>
        <charset val="204"/>
      </rPr>
      <t>2025</t>
    </r>
  </si>
  <si>
    <r>
      <t>Consumul de energie termică pe parcursul anilor 2019 - 202</t>
    </r>
    <r>
      <rPr>
        <b/>
        <sz val="20"/>
        <rFont val="Times New Roman"/>
        <family val="1"/>
      </rPr>
      <t>5</t>
    </r>
    <r>
      <rPr>
        <b/>
        <sz val="20"/>
        <color theme="1"/>
        <rFont val="Times New Roman"/>
        <family val="1"/>
      </rPr>
      <t>, Gcal</t>
    </r>
  </si>
  <si>
    <t>+2,4</t>
  </si>
  <si>
    <t>Consumul de energie electrică pe parcursul anilor 2019 - 2025, MWh</t>
  </si>
  <si>
    <t>Total 2026</t>
  </si>
  <si>
    <t>Informația privind temperatura medie 2026, °C</t>
  </si>
  <si>
    <t>Consumul de energie termică pe parcursul anului 2026</t>
  </si>
  <si>
    <t>2026/2025</t>
  </si>
  <si>
    <t>Consumul de energie electrică pe parcursul anului 2026</t>
  </si>
  <si>
    <t>Evoluția consumului de resurse energetice în luna decembrie</t>
  </si>
  <si>
    <t>Evoluția consumului de resurse energetice în luna noiembrie</t>
  </si>
  <si>
    <t>Evoluția consumului de resurse energetice în luna octombrie</t>
  </si>
  <si>
    <t>Evoluția consumului de resurse energetice în luna septembrie</t>
  </si>
  <si>
    <t>Evoluția consumului de resurse energetice în luna august</t>
  </si>
  <si>
    <t>Evoluția consumului de resurse energetice în luna iulie</t>
  </si>
  <si>
    <t>Evoluția consumului de resurse energetice în luna iunie</t>
  </si>
  <si>
    <t>Evoluția consumului de resurse energetice în luna mai</t>
  </si>
  <si>
    <t>Evoluția consumului de resurse energetice în luna aprilie</t>
  </si>
  <si>
    <t>Evoluția consumului de resurse energetice în luna martie</t>
  </si>
  <si>
    <t>Evoluția consumului de resurse energetice în luna februarie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</si>
</sst>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-* #,##0.00\ _L_-;\-* #,##0.00\ _L_-;_-* &quot;-&quot;??\ _L_-;_-@_-"/>
    <numFmt numFmtId="165" formatCode="_-* #,##0.00\ _l_e_i_-;\-* #,##0.00\ _l_e_i_-;_-* &quot;-&quot;??\ _l_e_i_-;_-@_-"/>
    <numFmt numFmtId="166" formatCode="[$-F400]h:mm:ss\ AM/PM"/>
    <numFmt numFmtId="167" formatCode="_-* #,##0.00\ _E_s_c_._-;\-* #,##0.00\ _E_s_c_._-;_-* &quot;-&quot;??\ _E_s_c_._-;_-@_-"/>
    <numFmt numFmtId="168" formatCode="#,##0.0"/>
  </numFmts>
  <fonts count="76" x14ac:knownFonts="1">
    <font>
      <sz val="11"/>
      <color theme="1"/>
      <name val="Calibri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0"/>
      <color indexed="8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8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38"/>
      <scheme val="minor"/>
    </font>
    <font>
      <b/>
      <sz val="11"/>
      <color theme="1"/>
      <name val="Times New Roman"/>
      <family val="1"/>
    </font>
    <font>
      <b/>
      <sz val="20"/>
      <color theme="1"/>
      <name val="Calibri"/>
      <family val="2"/>
      <scheme val="minor"/>
    </font>
    <font>
      <b/>
      <sz val="2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1"/>
      <color theme="1"/>
      <name val="Times New Roman"/>
      <family val="1"/>
    </font>
    <font>
      <b/>
      <sz val="16"/>
      <color theme="1"/>
      <name val="Times New Roman"/>
      <family val="1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indexed="8"/>
      <name val="Arial"/>
      <family val="2"/>
      <charset val="204"/>
    </font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b/>
      <sz val="16"/>
      <color rgb="FFFF0000"/>
      <name val="Times New Roman"/>
      <family val="1"/>
    </font>
    <font>
      <b/>
      <sz val="16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22"/>
      <name val="Times New Roman"/>
      <family val="1"/>
    </font>
    <font>
      <sz val="11"/>
      <name val="Times New Roman"/>
      <family val="1"/>
      <charset val="204"/>
    </font>
    <font>
      <sz val="11"/>
      <name val="Times New Roman"/>
      <family val="1"/>
    </font>
    <font>
      <b/>
      <sz val="20"/>
      <color theme="1"/>
      <name val="Times New Roman"/>
      <family val="1"/>
    </font>
    <font>
      <b/>
      <sz val="20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8" tint="0.39988402966399123"/>
        <bgColor indexed="64"/>
      </patternFill>
    </fill>
    <fill>
      <patternFill patternType="solid">
        <fgColor theme="6" tint="0.3998840296639912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8EA9DB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9E1F2"/>
        <bgColor indexed="64"/>
      </patternFill>
    </fill>
    <fill>
      <patternFill patternType="solid">
        <fgColor theme="4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105">
    <xf numFmtId="0" fontId="0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4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165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8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7" fillId="0" borderId="0"/>
    <xf numFmtId="0" fontId="37" fillId="0" borderId="0"/>
    <xf numFmtId="0" fontId="37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6" fillId="0" borderId="0"/>
    <xf numFmtId="43" fontId="32" fillId="0" borderId="0" applyFont="0" applyFill="0" applyBorder="0" applyAlignment="0" applyProtection="0"/>
    <xf numFmtId="0" fontId="36" fillId="0" borderId="0"/>
    <xf numFmtId="0" fontId="32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2" fillId="0" borderId="0"/>
    <xf numFmtId="0" fontId="36" fillId="0" borderId="0"/>
    <xf numFmtId="0" fontId="32" fillId="0" borderId="0"/>
    <xf numFmtId="0" fontId="32" fillId="0" borderId="0"/>
    <xf numFmtId="0" fontId="37" fillId="0" borderId="0"/>
    <xf numFmtId="0" fontId="32" fillId="0" borderId="0"/>
    <xf numFmtId="0" fontId="32" fillId="0" borderId="0"/>
    <xf numFmtId="0" fontId="37" fillId="0" borderId="0"/>
    <xf numFmtId="0" fontId="35" fillId="0" borderId="0"/>
    <xf numFmtId="0" fontId="32" fillId="0" borderId="0"/>
    <xf numFmtId="167" fontId="39" fillId="0" borderId="0" applyFont="0" applyFill="0" applyBorder="0" applyAlignment="0" applyProtection="0"/>
    <xf numFmtId="0" fontId="36" fillId="0" borderId="0"/>
    <xf numFmtId="0" fontId="32" fillId="0" borderId="0"/>
    <xf numFmtId="0" fontId="32" fillId="0" borderId="0"/>
    <xf numFmtId="43" fontId="32" fillId="0" borderId="0" applyFont="0" applyFill="0" applyBorder="0" applyAlignment="0" applyProtection="0"/>
    <xf numFmtId="0" fontId="32" fillId="0" borderId="0"/>
    <xf numFmtId="0" fontId="32" fillId="0" borderId="0"/>
    <xf numFmtId="0" fontId="32" fillId="0" borderId="0"/>
    <xf numFmtId="0" fontId="32" fillId="0" borderId="0"/>
    <xf numFmtId="0" fontId="38" fillId="0" borderId="0"/>
    <xf numFmtId="0" fontId="36" fillId="0" borderId="0"/>
    <xf numFmtId="43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36" fillId="0" borderId="0"/>
    <xf numFmtId="0" fontId="32" fillId="0" borderId="0"/>
    <xf numFmtId="43" fontId="32" fillId="0" borderId="0" applyFont="0" applyFill="0" applyBorder="0" applyAlignment="0" applyProtection="0"/>
    <xf numFmtId="0" fontId="37" fillId="0" borderId="0"/>
    <xf numFmtId="43" fontId="32" fillId="0" borderId="0" applyFont="0" applyFill="0" applyBorder="0" applyAlignment="0" applyProtection="0"/>
    <xf numFmtId="0" fontId="32" fillId="0" borderId="0"/>
    <xf numFmtId="0" fontId="36" fillId="0" borderId="0"/>
    <xf numFmtId="0" fontId="32" fillId="0" borderId="0"/>
    <xf numFmtId="0" fontId="40" fillId="0" borderId="0"/>
    <xf numFmtId="0" fontId="41" fillId="0" borderId="0"/>
    <xf numFmtId="0" fontId="30" fillId="0" borderId="0"/>
    <xf numFmtId="0" fontId="40" fillId="0" borderId="0"/>
    <xf numFmtId="0" fontId="29" fillId="0" borderId="0"/>
    <xf numFmtId="0" fontId="28" fillId="0" borderId="0"/>
    <xf numFmtId="0" fontId="42" fillId="0" borderId="0"/>
    <xf numFmtId="0" fontId="40" fillId="0" borderId="0"/>
    <xf numFmtId="0" fontId="42" fillId="0" borderId="0"/>
    <xf numFmtId="164" fontId="40" fillId="0" borderId="0" applyFont="0" applyFill="0" applyBorder="0" applyAlignment="0" applyProtection="0"/>
    <xf numFmtId="164" fontId="40" fillId="0" borderId="0" applyFont="0" applyFill="0" applyBorder="0" applyAlignment="0" applyProtection="0"/>
    <xf numFmtId="0" fontId="43" fillId="0" borderId="0"/>
    <xf numFmtId="165" fontId="40" fillId="0" borderId="0" applyFont="0" applyFill="0" applyBorder="0" applyAlignment="0" applyProtection="0"/>
    <xf numFmtId="165" fontId="40" fillId="0" borderId="0" applyFont="0" applyFill="0" applyBorder="0" applyAlignment="0" applyProtection="0"/>
    <xf numFmtId="0" fontId="27" fillId="0" borderId="0"/>
    <xf numFmtId="0" fontId="26" fillId="0" borderId="0"/>
    <xf numFmtId="0" fontId="25" fillId="0" borderId="0"/>
    <xf numFmtId="0" fontId="24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9" fillId="0" borderId="0"/>
    <xf numFmtId="0" fontId="18" fillId="0" borderId="0"/>
    <xf numFmtId="0" fontId="44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3" fillId="0" borderId="0"/>
    <xf numFmtId="0" fontId="12" fillId="0" borderId="0"/>
    <xf numFmtId="0" fontId="11" fillId="0" borderId="0"/>
    <xf numFmtId="0" fontId="46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4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40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1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2" fillId="0" borderId="0"/>
    <xf numFmtId="0" fontId="1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10" fillId="0" borderId="0"/>
    <xf numFmtId="0" fontId="10" fillId="0" borderId="0"/>
    <xf numFmtId="0" fontId="9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9" fillId="0" borderId="0"/>
    <xf numFmtId="0" fontId="9" fillId="0" borderId="0"/>
    <xf numFmtId="0" fontId="8" fillId="0" borderId="0"/>
    <xf numFmtId="0" fontId="40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8" fillId="0" borderId="0"/>
    <xf numFmtId="0" fontId="8" fillId="0" borderId="0"/>
    <xf numFmtId="0" fontId="7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43" fontId="46" fillId="0" borderId="0" applyFont="0" applyFill="0" applyBorder="0" applyAlignment="0" applyProtection="0"/>
    <xf numFmtId="0" fontId="6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6" fillId="0" borderId="0"/>
    <xf numFmtId="0" fontId="6" fillId="0" borderId="0"/>
    <xf numFmtId="9" fontId="46" fillId="0" borderId="0" applyFont="0" applyFill="0" applyBorder="0" applyAlignment="0" applyProtection="0"/>
    <xf numFmtId="0" fontId="5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2" fillId="0" borderId="0"/>
    <xf numFmtId="0" fontId="51" fillId="0" borderId="0"/>
    <xf numFmtId="0" fontId="46" fillId="0" borderId="0"/>
    <xf numFmtId="0" fontId="46" fillId="0" borderId="0"/>
    <xf numFmtId="0" fontId="5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3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3" fontId="46" fillId="0" borderId="0" applyFont="0" applyFill="0" applyBorder="0" applyAlignment="0" applyProtection="0"/>
    <xf numFmtId="0" fontId="46" fillId="0" borderId="0"/>
    <xf numFmtId="0" fontId="46" fillId="0" borderId="0"/>
    <xf numFmtId="0" fontId="46" fillId="0" borderId="0"/>
    <xf numFmtId="0" fontId="51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4" fillId="0" borderId="0"/>
    <xf numFmtId="0" fontId="46" fillId="0" borderId="0"/>
    <xf numFmtId="0" fontId="55" fillId="0" borderId="0"/>
    <xf numFmtId="0" fontId="55" fillId="0" borderId="0"/>
    <xf numFmtId="0" fontId="55" fillId="0" borderId="0"/>
    <xf numFmtId="0" fontId="54" fillId="0" borderId="0"/>
    <xf numFmtId="0" fontId="55" fillId="0" borderId="0"/>
    <xf numFmtId="0" fontId="55" fillId="0" borderId="0"/>
    <xf numFmtId="0" fontId="46" fillId="0" borderId="0"/>
    <xf numFmtId="0" fontId="46" fillId="0" borderId="0"/>
    <xf numFmtId="0" fontId="55" fillId="0" borderId="0"/>
    <xf numFmtId="0" fontId="46" fillId="0" borderId="0"/>
    <xf numFmtId="0" fontId="5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52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0" fontId="46" fillId="0" borderId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5" fontId="46" fillId="0" borderId="0" applyFont="0" applyFill="0" applyBorder="0" applyAlignment="0" applyProtection="0"/>
    <xf numFmtId="164" fontId="46" fillId="0" borderId="0" applyFont="0" applyFill="0" applyBorder="0" applyAlignment="0" applyProtection="0"/>
    <xf numFmtId="164" fontId="52" fillId="0" borderId="0" applyFont="0" applyFill="0" applyBorder="0" applyAlignment="0" applyProtection="0"/>
    <xf numFmtId="165" fontId="52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43" fontId="46" fillId="0" borderId="0" applyFont="0" applyFill="0" applyBorder="0" applyAlignment="0" applyProtection="0"/>
    <xf numFmtId="0" fontId="5" fillId="0" borderId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165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60" fillId="0" borderId="0"/>
    <xf numFmtId="0" fontId="59" fillId="0" borderId="0"/>
    <xf numFmtId="0" fontId="58" fillId="0" borderId="0"/>
    <xf numFmtId="0" fontId="58" fillId="0" borderId="0"/>
    <xf numFmtId="0" fontId="60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61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43" fontId="58" fillId="0" borderId="0" applyFont="0" applyFill="0" applyBorder="0" applyAlignment="0" applyProtection="0"/>
    <xf numFmtId="0" fontId="58" fillId="0" borderId="0"/>
    <xf numFmtId="0" fontId="58" fillId="0" borderId="0"/>
    <xf numFmtId="0" fontId="58" fillId="0" borderId="0"/>
    <xf numFmtId="0" fontId="59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62" fillId="0" borderId="0"/>
    <xf numFmtId="0" fontId="58" fillId="0" borderId="0"/>
    <xf numFmtId="0" fontId="63" fillId="0" borderId="0"/>
    <xf numFmtId="0" fontId="63" fillId="0" borderId="0"/>
    <xf numFmtId="0" fontId="63" fillId="0" borderId="0"/>
    <xf numFmtId="0" fontId="62" fillId="0" borderId="0"/>
    <xf numFmtId="0" fontId="63" fillId="0" borderId="0"/>
    <xf numFmtId="0" fontId="63" fillId="0" borderId="0"/>
    <xf numFmtId="0" fontId="58" fillId="0" borderId="0"/>
    <xf numFmtId="0" fontId="58" fillId="0" borderId="0"/>
    <xf numFmtId="0" fontId="63" fillId="0" borderId="0"/>
    <xf numFmtId="0" fontId="58" fillId="0" borderId="0"/>
    <xf numFmtId="0" fontId="60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60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0" fontId="58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5" fontId="58" fillId="0" borderId="0" applyFont="0" applyFill="0" applyBorder="0" applyAlignment="0" applyProtection="0"/>
    <xf numFmtId="164" fontId="58" fillId="0" borderId="0" applyFont="0" applyFill="0" applyBorder="0" applyAlignment="0" applyProtection="0"/>
    <xf numFmtId="164" fontId="60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58" fillId="0" borderId="0" applyFont="0" applyFill="0" applyBorder="0" applyAlignment="0" applyProtection="0"/>
    <xf numFmtId="0" fontId="1" fillId="0" borderId="0"/>
    <xf numFmtId="0" fontId="1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  <xf numFmtId="165" fontId="1" fillId="0" borderId="0" applyFont="0" applyFill="0" applyBorder="0" applyAlignment="0" applyProtection="0"/>
    <xf numFmtId="165" fontId="1" fillId="0" borderId="0" applyFont="0" applyFill="0" applyBorder="0" applyAlignment="0" applyProtection="0"/>
  </cellStyleXfs>
  <cellXfs count="232">
    <xf numFmtId="0" fontId="0" fillId="0" borderId="0" xfId="0"/>
    <xf numFmtId="0" fontId="0" fillId="0" borderId="0" xfId="0" applyAlignment="1">
      <alignment wrapText="1"/>
    </xf>
    <xf numFmtId="0" fontId="0" fillId="3" borderId="0" xfId="0" applyFill="1"/>
    <xf numFmtId="3" fontId="0" fillId="0" borderId="0" xfId="0" applyNumberFormat="1"/>
    <xf numFmtId="4" fontId="31" fillId="0" borderId="1" xfId="0" applyNumberFormat="1" applyFont="1" applyBorder="1" applyAlignment="1">
      <alignment wrapText="1"/>
    </xf>
    <xf numFmtId="4" fontId="34" fillId="0" borderId="1" xfId="0" applyNumberFormat="1" applyFont="1" applyBorder="1" applyAlignment="1">
      <alignment horizontal="right" vertical="center" wrapText="1"/>
    </xf>
    <xf numFmtId="4" fontId="31" fillId="0" borderId="1" xfId="57" applyNumberFormat="1" applyFont="1" applyBorder="1" applyAlignment="1">
      <alignment wrapText="1"/>
    </xf>
    <xf numFmtId="4" fontId="31" fillId="0" borderId="1" xfId="65" applyNumberFormat="1" applyFont="1" applyBorder="1" applyAlignment="1">
      <alignment wrapText="1"/>
    </xf>
    <xf numFmtId="4" fontId="45" fillId="0" borderId="1" xfId="0" applyNumberFormat="1" applyFont="1" applyBorder="1" applyAlignment="1">
      <alignment wrapText="1"/>
    </xf>
    <xf numFmtId="4" fontId="31" fillId="4" borderId="1" xfId="0" applyNumberFormat="1" applyFont="1" applyFill="1" applyBorder="1" applyAlignment="1">
      <alignment horizontal="center" vertical="center" wrapText="1"/>
    </xf>
    <xf numFmtId="4" fontId="47" fillId="4" borderId="1" xfId="0" applyNumberFormat="1" applyFont="1" applyFill="1" applyBorder="1" applyAlignment="1">
      <alignment horizontal="center" vertical="center" wrapText="1"/>
    </xf>
    <xf numFmtId="4" fontId="47" fillId="4" borderId="1" xfId="0" applyNumberFormat="1" applyFont="1" applyFill="1" applyBorder="1" applyAlignment="1">
      <alignment horizontal="right" vertical="center" wrapText="1"/>
    </xf>
    <xf numFmtId="4" fontId="34" fillId="4" borderId="1" xfId="0" applyNumberFormat="1" applyFont="1" applyFill="1" applyBorder="1" applyAlignment="1">
      <alignment horizontal="center" vertical="center" wrapText="1"/>
    </xf>
    <xf numFmtId="4" fontId="47" fillId="4" borderId="1" xfId="0" applyNumberFormat="1" applyFont="1" applyFill="1" applyBorder="1" applyAlignment="1">
      <alignment wrapText="1"/>
    </xf>
    <xf numFmtId="0" fontId="31" fillId="5" borderId="1" xfId="0" applyFont="1" applyFill="1" applyBorder="1" applyAlignment="1">
      <alignment horizontal="center" vertical="center" wrapText="1"/>
    </xf>
    <xf numFmtId="168" fontId="31" fillId="0" borderId="1" xfId="0" applyNumberFormat="1" applyFont="1" applyBorder="1" applyAlignment="1">
      <alignment horizontal="center" vertical="center" wrapText="1"/>
    </xf>
    <xf numFmtId="0" fontId="31" fillId="5" borderId="1" xfId="0" applyFont="1" applyFill="1" applyBorder="1" applyAlignment="1">
      <alignment horizontal="left" vertical="center" wrapText="1"/>
    </xf>
    <xf numFmtId="4" fontId="31" fillId="4" borderId="1" xfId="0" applyNumberFormat="1" applyFont="1" applyFill="1" applyBorder="1" applyAlignment="1">
      <alignment horizontal="left" vertical="center" wrapText="1"/>
    </xf>
    <xf numFmtId="4" fontId="47" fillId="4" borderId="1" xfId="0" applyNumberFormat="1" applyFont="1" applyFill="1" applyBorder="1" applyAlignment="1">
      <alignment horizontal="left" vertical="center" wrapText="1"/>
    </xf>
    <xf numFmtId="4" fontId="34" fillId="4" borderId="1" xfId="0" applyNumberFormat="1" applyFont="1" applyFill="1" applyBorder="1" applyAlignment="1">
      <alignment horizontal="left" vertical="center" wrapText="1"/>
    </xf>
    <xf numFmtId="0" fontId="0" fillId="0" borderId="0" xfId="0" applyAlignment="1">
      <alignment horizontal="left" wrapText="1"/>
    </xf>
    <xf numFmtId="0" fontId="31" fillId="6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 wrapText="1"/>
    </xf>
    <xf numFmtId="0" fontId="34" fillId="6" borderId="1" xfId="0" applyFont="1" applyFill="1" applyBorder="1" applyAlignment="1">
      <alignment horizontal="center" vertical="center" wrapText="1"/>
    </xf>
    <xf numFmtId="3" fontId="31" fillId="0" borderId="1" xfId="0" applyNumberFormat="1" applyFont="1" applyBorder="1" applyAlignment="1">
      <alignment horizontal="right" vertical="center" wrapText="1"/>
    </xf>
    <xf numFmtId="3" fontId="34" fillId="0" borderId="1" xfId="0" applyNumberFormat="1" applyFont="1" applyBorder="1" applyAlignment="1">
      <alignment horizontal="right" vertical="center" wrapText="1"/>
    </xf>
    <xf numFmtId="3" fontId="47" fillId="4" borderId="1" xfId="0" applyNumberFormat="1" applyFont="1" applyFill="1" applyBorder="1" applyAlignment="1">
      <alignment horizontal="right" vertical="center" wrapText="1"/>
    </xf>
    <xf numFmtId="3" fontId="31" fillId="6" borderId="1" xfId="0" applyNumberFormat="1" applyFont="1" applyFill="1" applyBorder="1" applyAlignment="1">
      <alignment horizontal="center" vertical="center"/>
    </xf>
    <xf numFmtId="3" fontId="34" fillId="6" borderId="1" xfId="0" applyNumberFormat="1" applyFont="1" applyFill="1" applyBorder="1" applyAlignment="1">
      <alignment horizontal="center" vertical="center" wrapText="1"/>
    </xf>
    <xf numFmtId="168" fontId="47" fillId="4" borderId="1" xfId="0" applyNumberFormat="1" applyFont="1" applyFill="1" applyBorder="1" applyAlignment="1">
      <alignment horizontal="right" vertical="center" wrapText="1"/>
    </xf>
    <xf numFmtId="9" fontId="31" fillId="0" borderId="1" xfId="420" applyFont="1" applyFill="1" applyBorder="1" applyAlignment="1">
      <alignment horizontal="right" vertical="center" wrapText="1"/>
    </xf>
    <xf numFmtId="9" fontId="47" fillId="4" borderId="1" xfId="420" applyFont="1" applyFill="1" applyBorder="1" applyAlignment="1">
      <alignment horizontal="right" vertical="center" wrapText="1"/>
    </xf>
    <xf numFmtId="9" fontId="34" fillId="4" borderId="1" xfId="420" applyFont="1" applyFill="1" applyBorder="1" applyAlignment="1">
      <alignment horizontal="right" vertical="center" wrapText="1"/>
    </xf>
    <xf numFmtId="168" fontId="31" fillId="0" borderId="1" xfId="0" applyNumberFormat="1" applyFont="1" applyBorder="1" applyAlignment="1">
      <alignment horizontal="right" vertical="center" wrapText="1"/>
    </xf>
    <xf numFmtId="168" fontId="34" fillId="0" borderId="1" xfId="0" applyNumberFormat="1" applyFont="1" applyBorder="1" applyAlignment="1">
      <alignment horizontal="right" vertical="center" wrapText="1"/>
    </xf>
    <xf numFmtId="0" fontId="56" fillId="0" borderId="0" xfId="0" applyFont="1"/>
    <xf numFmtId="3" fontId="31" fillId="6" borderId="3" xfId="0" applyNumberFormat="1" applyFont="1" applyFill="1" applyBorder="1" applyAlignment="1">
      <alignment horizontal="center" vertical="center"/>
    </xf>
    <xf numFmtId="0" fontId="31" fillId="6" borderId="3" xfId="0" applyFont="1" applyFill="1" applyBorder="1" applyAlignment="1">
      <alignment horizontal="center" vertical="center"/>
    </xf>
    <xf numFmtId="3" fontId="31" fillId="6" borderId="4" xfId="0" applyNumberFormat="1" applyFont="1" applyFill="1" applyBorder="1" applyAlignment="1">
      <alignment horizontal="center" vertical="center"/>
    </xf>
    <xf numFmtId="3" fontId="31" fillId="6" borderId="9" xfId="0" applyNumberFormat="1" applyFont="1" applyFill="1" applyBorder="1" applyAlignment="1">
      <alignment horizontal="center" vertical="center"/>
    </xf>
    <xf numFmtId="0" fontId="0" fillId="7" borderId="0" xfId="0" applyFill="1"/>
    <xf numFmtId="3" fontId="64" fillId="8" borderId="1" xfId="0" applyNumberFormat="1" applyFont="1" applyFill="1" applyBorder="1" applyAlignment="1">
      <alignment horizontal="right" vertical="center" wrapText="1"/>
    </xf>
    <xf numFmtId="3" fontId="64" fillId="9" borderId="1" xfId="0" applyNumberFormat="1" applyFont="1" applyFill="1" applyBorder="1" applyAlignment="1">
      <alignment horizontal="right" vertical="center" wrapText="1"/>
    </xf>
    <xf numFmtId="3" fontId="47" fillId="0" borderId="1" xfId="0" applyNumberFormat="1" applyFont="1" applyBorder="1" applyAlignment="1">
      <alignment horizontal="right" vertical="center" wrapText="1"/>
    </xf>
    <xf numFmtId="168" fontId="56" fillId="0" borderId="1" xfId="0" applyNumberFormat="1" applyFont="1" applyBorder="1" applyAlignment="1">
      <alignment wrapText="1"/>
    </xf>
    <xf numFmtId="3" fontId="56" fillId="0" borderId="1" xfId="0" applyNumberFormat="1" applyFont="1" applyBorder="1" applyAlignment="1">
      <alignment wrapText="1"/>
    </xf>
    <xf numFmtId="4" fontId="56" fillId="4" borderId="1" xfId="0" applyNumberFormat="1" applyFont="1" applyFill="1" applyBorder="1" applyAlignment="1">
      <alignment wrapText="1"/>
    </xf>
    <xf numFmtId="0" fontId="56" fillId="6" borderId="1" xfId="0" applyFont="1" applyFill="1" applyBorder="1" applyAlignment="1">
      <alignment wrapText="1"/>
    </xf>
    <xf numFmtId="0" fontId="31" fillId="0" borderId="10" xfId="0" applyFont="1" applyBorder="1" applyAlignment="1">
      <alignment horizontal="center" vertical="center"/>
    </xf>
    <xf numFmtId="4" fontId="34" fillId="0" borderId="8" xfId="0" applyNumberFormat="1" applyFont="1" applyBorder="1" applyAlignment="1">
      <alignment horizontal="center" vertical="center" wrapText="1"/>
    </xf>
    <xf numFmtId="168" fontId="47" fillId="0" borderId="8" xfId="0" applyNumberFormat="1" applyFont="1" applyBorder="1" applyAlignment="1">
      <alignment horizontal="right" vertical="center" wrapText="1"/>
    </xf>
    <xf numFmtId="168" fontId="47" fillId="0" borderId="2" xfId="0" applyNumberFormat="1" applyFont="1" applyBorder="1" applyAlignment="1">
      <alignment horizontal="right" vertical="center" wrapText="1"/>
    </xf>
    <xf numFmtId="168" fontId="47" fillId="0" borderId="9" xfId="0" applyNumberFormat="1" applyFont="1" applyBorder="1" applyAlignment="1">
      <alignment horizontal="right" vertical="center" wrapText="1"/>
    </xf>
    <xf numFmtId="0" fontId="65" fillId="0" borderId="0" xfId="0" applyFont="1"/>
    <xf numFmtId="4" fontId="31" fillId="4" borderId="4" xfId="0" applyNumberFormat="1" applyFont="1" applyFill="1" applyBorder="1" applyAlignment="1">
      <alignment horizontal="center" vertical="center" wrapText="1"/>
    </xf>
    <xf numFmtId="4" fontId="34" fillId="0" borderId="0" xfId="0" applyNumberFormat="1" applyFont="1" applyAlignment="1">
      <alignment horizontal="center" vertical="center" wrapText="1"/>
    </xf>
    <xf numFmtId="9" fontId="47" fillId="0" borderId="0" xfId="420" applyFont="1" applyFill="1" applyBorder="1" applyAlignment="1">
      <alignment horizontal="right" vertical="center" wrapText="1"/>
    </xf>
    <xf numFmtId="0" fontId="31" fillId="5" borderId="4" xfId="0" applyFont="1" applyFill="1" applyBorder="1" applyAlignment="1">
      <alignment horizontal="center" vertical="center" wrapText="1"/>
    </xf>
    <xf numFmtId="4" fontId="31" fillId="0" borderId="4" xfId="0" applyNumberFormat="1" applyFont="1" applyBorder="1" applyAlignment="1">
      <alignment wrapText="1"/>
    </xf>
    <xf numFmtId="4" fontId="47" fillId="4" borderId="4" xfId="0" applyNumberFormat="1" applyFont="1" applyFill="1" applyBorder="1" applyAlignment="1">
      <alignment horizontal="right" vertical="center" wrapText="1"/>
    </xf>
    <xf numFmtId="0" fontId="31" fillId="6" borderId="4" xfId="0" applyFont="1" applyFill="1" applyBorder="1" applyAlignment="1">
      <alignment horizontal="center" vertical="center" wrapText="1"/>
    </xf>
    <xf numFmtId="0" fontId="69" fillId="5" borderId="1" xfId="0" applyFont="1" applyFill="1" applyBorder="1" applyAlignment="1">
      <alignment horizontal="center" vertical="center" wrapText="1"/>
    </xf>
    <xf numFmtId="4" fontId="47" fillId="7" borderId="1" xfId="0" applyNumberFormat="1" applyFont="1" applyFill="1" applyBorder="1" applyAlignment="1">
      <alignment horizontal="right" vertical="center" wrapText="1"/>
    </xf>
    <xf numFmtId="168" fontId="47" fillId="8" borderId="1" xfId="0" applyNumberFormat="1" applyFont="1" applyFill="1" applyBorder="1" applyAlignment="1">
      <alignment horizontal="right" vertical="center" wrapText="1"/>
    </xf>
    <xf numFmtId="4" fontId="34" fillId="8" borderId="1" xfId="0" applyNumberFormat="1" applyFont="1" applyFill="1" applyBorder="1" applyAlignment="1">
      <alignment horizontal="right" vertical="center" wrapText="1"/>
    </xf>
    <xf numFmtId="0" fontId="72" fillId="6" borderId="1" xfId="0" applyFont="1" applyFill="1" applyBorder="1" applyAlignment="1">
      <alignment horizontal="center" vertical="center" wrapText="1"/>
    </xf>
    <xf numFmtId="166" fontId="70" fillId="5" borderId="1" xfId="0" applyNumberFormat="1" applyFont="1" applyFill="1" applyBorder="1" applyAlignment="1">
      <alignment horizontal="center" vertical="center" wrapText="1"/>
    </xf>
    <xf numFmtId="3" fontId="34" fillId="4" borderId="1" xfId="0" applyNumberFormat="1" applyFont="1" applyFill="1" applyBorder="1" applyAlignment="1">
      <alignment horizontal="right" vertical="center" wrapText="1"/>
    </xf>
    <xf numFmtId="3" fontId="34" fillId="8" borderId="1" xfId="0" applyNumberFormat="1" applyFont="1" applyFill="1" applyBorder="1" applyAlignment="1">
      <alignment horizontal="right" vertical="center" wrapText="1"/>
    </xf>
    <xf numFmtId="0" fontId="31" fillId="0" borderId="0" xfId="0" applyFont="1" applyAlignment="1">
      <alignment horizontal="center" vertical="center"/>
    </xf>
    <xf numFmtId="3" fontId="47" fillId="0" borderId="0" xfId="0" applyNumberFormat="1" applyFont="1" applyAlignment="1">
      <alignment horizontal="right" vertical="center" wrapText="1"/>
    </xf>
    <xf numFmtId="3" fontId="64" fillId="0" borderId="0" xfId="0" applyNumberFormat="1" applyFont="1" applyAlignment="1">
      <alignment horizontal="right" vertical="center" wrapText="1"/>
    </xf>
    <xf numFmtId="3" fontId="47" fillId="0" borderId="0" xfId="0" applyNumberFormat="1" applyFont="1" applyAlignment="1">
      <alignment horizontal="center" vertical="center" wrapText="1"/>
    </xf>
    <xf numFmtId="3" fontId="69" fillId="0" borderId="1" xfId="0" applyNumberFormat="1" applyFont="1" applyBorder="1" applyAlignment="1">
      <alignment horizontal="right" vertical="center" wrapText="1"/>
    </xf>
    <xf numFmtId="3" fontId="70" fillId="0" borderId="1" xfId="0" applyNumberFormat="1" applyFont="1" applyBorder="1" applyAlignment="1">
      <alignment horizontal="right" vertical="center" wrapText="1"/>
    </xf>
    <xf numFmtId="3" fontId="34" fillId="7" borderId="1" xfId="0" applyNumberFormat="1" applyFont="1" applyFill="1" applyBorder="1" applyAlignment="1">
      <alignment horizontal="right" vertical="center" wrapText="1"/>
    </xf>
    <xf numFmtId="4" fontId="47" fillId="8" borderId="1" xfId="0" applyNumberFormat="1" applyFont="1" applyFill="1" applyBorder="1" applyAlignment="1">
      <alignment horizontal="right" vertical="center" wrapText="1"/>
    </xf>
    <xf numFmtId="3" fontId="47" fillId="8" borderId="1" xfId="0" applyNumberFormat="1" applyFont="1" applyFill="1" applyBorder="1" applyAlignment="1">
      <alignment horizontal="right" vertical="center" wrapText="1"/>
    </xf>
    <xf numFmtId="9" fontId="47" fillId="8" borderId="1" xfId="420" applyFont="1" applyFill="1" applyBorder="1" applyAlignment="1">
      <alignment horizontal="right" vertical="center" wrapText="1"/>
    </xf>
    <xf numFmtId="3" fontId="31" fillId="4" borderId="1" xfId="0" applyNumberFormat="1" applyFont="1" applyFill="1" applyBorder="1" applyAlignment="1">
      <alignment horizontal="left" vertical="center" wrapText="1"/>
    </xf>
    <xf numFmtId="3" fontId="31" fillId="0" borderId="1" xfId="0" applyNumberFormat="1" applyFont="1" applyBorder="1" applyAlignment="1">
      <alignment wrapText="1"/>
    </xf>
    <xf numFmtId="3" fontId="31" fillId="0" borderId="4" xfId="0" applyNumberFormat="1" applyFont="1" applyBorder="1" applyAlignment="1">
      <alignment wrapText="1"/>
    </xf>
    <xf numFmtId="3" fontId="34" fillId="4" borderId="1" xfId="0" applyNumberFormat="1" applyFont="1" applyFill="1" applyBorder="1" applyAlignment="1">
      <alignment horizontal="left" vertical="center" wrapText="1"/>
    </xf>
    <xf numFmtId="3" fontId="47" fillId="4" borderId="4" xfId="0" applyNumberFormat="1" applyFont="1" applyFill="1" applyBorder="1" applyAlignment="1">
      <alignment horizontal="right" vertical="center" wrapText="1"/>
    </xf>
    <xf numFmtId="3" fontId="31" fillId="0" borderId="1" xfId="57" applyNumberFormat="1" applyFont="1" applyBorder="1" applyAlignment="1">
      <alignment wrapText="1"/>
    </xf>
    <xf numFmtId="3" fontId="31" fillId="0" borderId="1" xfId="65" applyNumberFormat="1" applyFont="1" applyBorder="1" applyAlignment="1">
      <alignment wrapText="1"/>
    </xf>
    <xf numFmtId="3" fontId="45" fillId="0" borderId="1" xfId="0" applyNumberFormat="1" applyFont="1" applyBorder="1" applyAlignment="1">
      <alignment wrapText="1"/>
    </xf>
    <xf numFmtId="3" fontId="31" fillId="0" borderId="4" xfId="0" applyNumberFormat="1" applyFont="1" applyBorder="1" applyAlignment="1">
      <alignment horizontal="right" vertical="center" wrapText="1"/>
    </xf>
    <xf numFmtId="3" fontId="31" fillId="0" borderId="4" xfId="57" applyNumberFormat="1" applyFont="1" applyBorder="1" applyAlignment="1">
      <alignment wrapText="1"/>
    </xf>
    <xf numFmtId="3" fontId="47" fillId="4" borderId="1" xfId="57" applyNumberFormat="1" applyFont="1" applyFill="1" applyBorder="1" applyAlignment="1">
      <alignment wrapText="1"/>
    </xf>
    <xf numFmtId="3" fontId="47" fillId="4" borderId="4" xfId="57" applyNumberFormat="1" applyFont="1" applyFill="1" applyBorder="1" applyAlignment="1">
      <alignment wrapText="1"/>
    </xf>
    <xf numFmtId="168" fontId="64" fillId="8" borderId="1" xfId="0" applyNumberFormat="1" applyFont="1" applyFill="1" applyBorder="1" applyAlignment="1">
      <alignment wrapText="1"/>
    </xf>
    <xf numFmtId="0" fontId="56" fillId="6" borderId="1" xfId="0" applyFont="1" applyFill="1" applyBorder="1"/>
    <xf numFmtId="4" fontId="56" fillId="4" borderId="1" xfId="0" applyNumberFormat="1" applyFont="1" applyFill="1" applyBorder="1"/>
    <xf numFmtId="168" fontId="47" fillId="8" borderId="1" xfId="0" applyNumberFormat="1" applyFont="1" applyFill="1" applyBorder="1" applyAlignment="1">
      <alignment wrapText="1"/>
    </xf>
    <xf numFmtId="3" fontId="47" fillId="8" borderId="1" xfId="0" applyNumberFormat="1" applyFont="1" applyFill="1" applyBorder="1" applyAlignment="1">
      <alignment wrapText="1"/>
    </xf>
    <xf numFmtId="4" fontId="31" fillId="0" borderId="4" xfId="0" applyNumberFormat="1" applyFont="1" applyBorder="1" applyAlignment="1">
      <alignment horizontal="right" vertical="center" wrapText="1"/>
    </xf>
    <xf numFmtId="4" fontId="31" fillId="0" borderId="4" xfId="57" applyNumberFormat="1" applyFont="1" applyBorder="1" applyAlignment="1">
      <alignment wrapText="1"/>
    </xf>
    <xf numFmtId="0" fontId="31" fillId="0" borderId="14" xfId="0" applyFont="1" applyBorder="1" applyAlignment="1">
      <alignment horizontal="center" vertical="center"/>
    </xf>
    <xf numFmtId="4" fontId="31" fillId="0" borderId="2" xfId="0" applyNumberFormat="1" applyFont="1" applyBorder="1" applyAlignment="1">
      <alignment horizontal="center" vertical="center" wrapText="1"/>
    </xf>
    <xf numFmtId="3" fontId="47" fillId="0" borderId="2" xfId="0" applyNumberFormat="1" applyFont="1" applyBorder="1" applyAlignment="1">
      <alignment horizontal="right" vertical="center" wrapText="1"/>
    </xf>
    <xf numFmtId="3" fontId="64" fillId="0" borderId="2" xfId="0" applyNumberFormat="1" applyFont="1" applyBorder="1" applyAlignment="1">
      <alignment horizontal="right" vertical="center" wrapText="1"/>
    </xf>
    <xf numFmtId="3" fontId="47" fillId="0" borderId="2" xfId="0" applyNumberFormat="1" applyFont="1" applyBorder="1" applyAlignment="1">
      <alignment horizontal="center" vertical="center" wrapText="1"/>
    </xf>
    <xf numFmtId="3" fontId="47" fillId="0" borderId="13" xfId="0" applyNumberFormat="1" applyFont="1" applyBorder="1" applyAlignment="1">
      <alignment horizontal="right" vertical="center" wrapText="1"/>
    </xf>
    <xf numFmtId="0" fontId="31" fillId="0" borderId="0" xfId="0" applyFont="1" applyAlignment="1">
      <alignment horizontal="center" vertical="center" wrapText="1"/>
    </xf>
    <xf numFmtId="0" fontId="57" fillId="0" borderId="0" xfId="0" applyFont="1" applyAlignment="1">
      <alignment horizontal="center"/>
    </xf>
    <xf numFmtId="0" fontId="56" fillId="0" borderId="0" xfId="0" applyFont="1" applyAlignment="1">
      <alignment horizontal="center" wrapText="1"/>
    </xf>
    <xf numFmtId="0" fontId="47" fillId="0" borderId="0" xfId="0" applyFont="1" applyAlignment="1">
      <alignment horizontal="center" wrapText="1"/>
    </xf>
    <xf numFmtId="3" fontId="47" fillId="0" borderId="0" xfId="0" applyNumberFormat="1" applyFont="1" applyAlignment="1">
      <alignment wrapText="1"/>
    </xf>
    <xf numFmtId="3" fontId="56" fillId="0" borderId="1" xfId="0" applyNumberFormat="1" applyFont="1" applyBorder="1"/>
    <xf numFmtId="4" fontId="56" fillId="4" borderId="4" xfId="0" applyNumberFormat="1" applyFont="1" applyFill="1" applyBorder="1" applyAlignment="1">
      <alignment horizontal="center" vertical="center" wrapText="1"/>
    </xf>
    <xf numFmtId="4" fontId="56" fillId="4" borderId="1" xfId="0" applyNumberFormat="1" applyFont="1" applyFill="1" applyBorder="1" applyAlignment="1">
      <alignment horizontal="center" vertical="center" wrapText="1"/>
    </xf>
    <xf numFmtId="0" fontId="56" fillId="6" borderId="1" xfId="0" applyFont="1" applyFill="1" applyBorder="1" applyAlignment="1">
      <alignment vertical="center" wrapText="1"/>
    </xf>
    <xf numFmtId="0" fontId="56" fillId="6" borderId="1" xfId="0" applyFont="1" applyFill="1" applyBorder="1" applyAlignment="1">
      <alignment horizontal="center" wrapText="1"/>
    </xf>
    <xf numFmtId="0" fontId="56" fillId="6" borderId="3" xfId="0" applyFont="1" applyFill="1" applyBorder="1"/>
    <xf numFmtId="3" fontId="64" fillId="8" borderId="1" xfId="0" applyNumberFormat="1" applyFont="1" applyFill="1" applyBorder="1" applyAlignment="1">
      <alignment wrapText="1"/>
    </xf>
    <xf numFmtId="168" fontId="56" fillId="0" borderId="1" xfId="0" applyNumberFormat="1" applyFont="1" applyBorder="1"/>
    <xf numFmtId="168" fontId="64" fillId="8" borderId="1" xfId="0" applyNumberFormat="1" applyFont="1" applyFill="1" applyBorder="1" applyAlignment="1">
      <alignment vertical="center" wrapText="1"/>
    </xf>
    <xf numFmtId="3" fontId="64" fillId="8" borderId="1" xfId="0" applyNumberFormat="1" applyFont="1" applyFill="1" applyBorder="1" applyAlignment="1">
      <alignment vertical="center" wrapText="1"/>
    </xf>
    <xf numFmtId="4" fontId="56" fillId="4" borderId="1" xfId="0" applyNumberFormat="1" applyFont="1" applyFill="1" applyBorder="1" applyAlignment="1">
      <alignment vertical="center" wrapText="1"/>
    </xf>
    <xf numFmtId="4" fontId="47" fillId="4" borderId="1" xfId="0" applyNumberFormat="1" applyFont="1" applyFill="1" applyBorder="1" applyAlignment="1">
      <alignment vertical="center" wrapText="1"/>
    </xf>
    <xf numFmtId="0" fontId="56" fillId="6" borderId="1" xfId="0" applyFont="1" applyFill="1" applyBorder="1" applyAlignment="1">
      <alignment vertical="center"/>
    </xf>
    <xf numFmtId="0" fontId="56" fillId="6" borderId="3" xfId="0" applyFont="1" applyFill="1" applyBorder="1" applyAlignment="1">
      <alignment vertical="center"/>
    </xf>
    <xf numFmtId="168" fontId="56" fillId="0" borderId="1" xfId="0" applyNumberFormat="1" applyFont="1" applyBorder="1" applyAlignment="1">
      <alignment vertical="center" wrapText="1"/>
    </xf>
    <xf numFmtId="3" fontId="56" fillId="0" borderId="1" xfId="0" applyNumberFormat="1" applyFont="1" applyBorder="1" applyAlignment="1">
      <alignment vertical="center" wrapText="1"/>
    </xf>
    <xf numFmtId="0" fontId="56" fillId="6" borderId="1" xfId="0" applyFont="1" applyFill="1" applyBorder="1" applyAlignment="1">
      <alignment horizontal="center"/>
    </xf>
    <xf numFmtId="0" fontId="56" fillId="6" borderId="3" xfId="0" applyFont="1" applyFill="1" applyBorder="1" applyAlignment="1">
      <alignment horizontal="center"/>
    </xf>
    <xf numFmtId="4" fontId="56" fillId="4" borderId="1" xfId="0" applyNumberFormat="1" applyFont="1" applyFill="1" applyBorder="1" applyAlignment="1">
      <alignment horizontal="left" wrapText="1"/>
    </xf>
    <xf numFmtId="4" fontId="47" fillId="4" borderId="1" xfId="0" applyNumberFormat="1" applyFont="1" applyFill="1" applyBorder="1" applyAlignment="1">
      <alignment horizontal="left" wrapText="1"/>
    </xf>
    <xf numFmtId="0" fontId="56" fillId="6" borderId="1" xfId="0" applyFont="1" applyFill="1" applyBorder="1" applyAlignment="1">
      <alignment horizontal="center" vertical="center" wrapText="1"/>
    </xf>
    <xf numFmtId="0" fontId="56" fillId="6" borderId="1" xfId="0" applyFont="1" applyFill="1" applyBorder="1" applyAlignment="1">
      <alignment horizontal="center" vertical="center"/>
    </xf>
    <xf numFmtId="0" fontId="56" fillId="6" borderId="3" xfId="0" applyFont="1" applyFill="1" applyBorder="1" applyAlignment="1">
      <alignment horizontal="center" vertical="center"/>
    </xf>
    <xf numFmtId="4" fontId="56" fillId="4" borderId="1" xfId="0" applyNumberFormat="1" applyFont="1" applyFill="1" applyBorder="1" applyAlignment="1">
      <alignment horizontal="left" vertical="center" wrapText="1"/>
    </xf>
    <xf numFmtId="3" fontId="56" fillId="0" borderId="4" xfId="0" applyNumberFormat="1" applyFont="1" applyBorder="1" applyAlignment="1">
      <alignment wrapText="1"/>
    </xf>
    <xf numFmtId="3" fontId="56" fillId="0" borderId="4" xfId="0" applyNumberFormat="1" applyFont="1" applyBorder="1" applyAlignment="1">
      <alignment vertical="center" wrapText="1"/>
    </xf>
    <xf numFmtId="4" fontId="31" fillId="0" borderId="1" xfId="0" applyNumberFormat="1" applyFont="1" applyBorder="1" applyAlignment="1">
      <alignment horizontal="right" vertical="center" wrapText="1"/>
    </xf>
    <xf numFmtId="0" fontId="56" fillId="6" borderId="1" xfId="0" applyFont="1" applyFill="1" applyBorder="1" applyAlignment="1">
      <alignment horizontal="left" wrapText="1"/>
    </xf>
    <xf numFmtId="4" fontId="56" fillId="4" borderId="1" xfId="0" applyNumberFormat="1" applyFont="1" applyFill="1" applyBorder="1" applyAlignment="1">
      <alignment horizontal="left"/>
    </xf>
    <xf numFmtId="0" fontId="56" fillId="6" borderId="1" xfId="0" applyFont="1" applyFill="1" applyBorder="1" applyAlignment="1">
      <alignment horizontal="right"/>
    </xf>
    <xf numFmtId="168" fontId="56" fillId="0" borderId="1" xfId="0" applyNumberFormat="1" applyFont="1" applyBorder="1" applyAlignment="1">
      <alignment horizontal="right" wrapText="1"/>
    </xf>
    <xf numFmtId="3" fontId="56" fillId="0" borderId="1" xfId="0" applyNumberFormat="1" applyFont="1" applyBorder="1" applyAlignment="1">
      <alignment horizontal="right" wrapText="1"/>
    </xf>
    <xf numFmtId="3" fontId="56" fillId="0" borderId="1" xfId="0" applyNumberFormat="1" applyFont="1" applyBorder="1" applyAlignment="1">
      <alignment horizontal="right"/>
    </xf>
    <xf numFmtId="3" fontId="56" fillId="0" borderId="1" xfId="0" applyNumberFormat="1" applyFont="1" applyBorder="1" applyAlignment="1">
      <alignment horizontal="right" vertical="center" wrapText="1"/>
    </xf>
    <xf numFmtId="0" fontId="57" fillId="2" borderId="1" xfId="0" applyFont="1" applyFill="1" applyBorder="1" applyAlignment="1">
      <alignment horizontal="center"/>
    </xf>
    <xf numFmtId="0" fontId="56" fillId="6" borderId="1" xfId="0" applyFont="1" applyFill="1" applyBorder="1" applyAlignment="1">
      <alignment horizontal="left" wrapText="1"/>
    </xf>
    <xf numFmtId="0" fontId="47" fillId="6" borderId="1" xfId="0" applyFont="1" applyFill="1" applyBorder="1" applyAlignment="1">
      <alignment horizontal="left" wrapText="1"/>
    </xf>
    <xf numFmtId="0" fontId="73" fillId="6" borderId="1" xfId="0" applyFont="1" applyFill="1" applyBorder="1" applyAlignment="1">
      <alignment horizontal="left" wrapText="1"/>
    </xf>
    <xf numFmtId="0" fontId="56" fillId="6" borderId="1" xfId="0" applyFont="1" applyFill="1" applyBorder="1" applyAlignment="1">
      <alignment horizontal="center" vertical="center" wrapText="1"/>
    </xf>
    <xf numFmtId="0" fontId="57" fillId="2" borderId="1" xfId="0" applyFont="1" applyFill="1" applyBorder="1" applyAlignment="1">
      <alignment horizontal="center" vertical="center"/>
    </xf>
    <xf numFmtId="0" fontId="56" fillId="6" borderId="1" xfId="0" applyFont="1" applyFill="1" applyBorder="1" applyAlignment="1">
      <alignment vertical="center" wrapText="1"/>
    </xf>
    <xf numFmtId="0" fontId="56" fillId="6" borderId="4" xfId="0" applyFont="1" applyFill="1" applyBorder="1" applyAlignment="1">
      <alignment vertical="center" wrapText="1"/>
    </xf>
    <xf numFmtId="0" fontId="56" fillId="6" borderId="8" xfId="0" applyFont="1" applyFill="1" applyBorder="1" applyAlignment="1">
      <alignment vertical="center" wrapText="1"/>
    </xf>
    <xf numFmtId="0" fontId="56" fillId="6" borderId="4" xfId="0" applyFont="1" applyFill="1" applyBorder="1" applyAlignment="1">
      <alignment horizontal="center" vertical="center" wrapText="1"/>
    </xf>
    <xf numFmtId="0" fontId="56" fillId="6" borderId="8" xfId="0" applyFont="1" applyFill="1" applyBorder="1" applyAlignment="1">
      <alignment horizontal="center" vertical="center" wrapText="1"/>
    </xf>
    <xf numFmtId="0" fontId="56" fillId="6" borderId="1" xfId="0" applyFont="1" applyFill="1" applyBorder="1" applyAlignment="1">
      <alignment horizontal="center" wrapText="1"/>
    </xf>
    <xf numFmtId="0" fontId="56" fillId="6" borderId="4" xfId="0" applyFont="1" applyFill="1" applyBorder="1" applyAlignment="1">
      <alignment horizontal="center" wrapText="1"/>
    </xf>
    <xf numFmtId="0" fontId="56" fillId="6" borderId="8" xfId="0" applyFont="1" applyFill="1" applyBorder="1" applyAlignment="1">
      <alignment horizontal="center" wrapText="1"/>
    </xf>
    <xf numFmtId="0" fontId="73" fillId="6" borderId="1" xfId="0" applyFont="1" applyFill="1" applyBorder="1" applyAlignment="1">
      <alignment vertical="center" wrapText="1"/>
    </xf>
    <xf numFmtId="0" fontId="56" fillId="6" borderId="4" xfId="0" applyFont="1" applyFill="1" applyBorder="1" applyAlignment="1">
      <alignment wrapText="1"/>
    </xf>
    <xf numFmtId="0" fontId="56" fillId="6" borderId="8" xfId="0" applyFont="1" applyFill="1" applyBorder="1" applyAlignment="1">
      <alignment wrapText="1"/>
    </xf>
    <xf numFmtId="0" fontId="57" fillId="2" borderId="4" xfId="0" applyFont="1" applyFill="1" applyBorder="1" applyAlignment="1">
      <alignment horizontal="center"/>
    </xf>
    <xf numFmtId="0" fontId="57" fillId="2" borderId="8" xfId="0" applyFont="1" applyFill="1" applyBorder="1" applyAlignment="1">
      <alignment horizontal="center"/>
    </xf>
    <xf numFmtId="0" fontId="57" fillId="2" borderId="9" xfId="0" applyFont="1" applyFill="1" applyBorder="1" applyAlignment="1">
      <alignment horizontal="center"/>
    </xf>
    <xf numFmtId="0" fontId="47" fillId="6" borderId="1" xfId="0" applyFont="1" applyFill="1" applyBorder="1" applyAlignment="1">
      <alignment vertical="center" wrapText="1"/>
    </xf>
    <xf numFmtId="0" fontId="47" fillId="6" borderId="4" xfId="0" applyFont="1" applyFill="1" applyBorder="1" applyAlignment="1">
      <alignment wrapText="1"/>
    </xf>
    <xf numFmtId="0" fontId="47" fillId="6" borderId="8" xfId="0" applyFont="1" applyFill="1" applyBorder="1" applyAlignment="1">
      <alignment wrapText="1"/>
    </xf>
    <xf numFmtId="0" fontId="47" fillId="6" borderId="1" xfId="0" applyFont="1" applyFill="1" applyBorder="1" applyAlignment="1">
      <alignment horizontal="center" wrapText="1"/>
    </xf>
    <xf numFmtId="0" fontId="50" fillId="5" borderId="6" xfId="0" applyFont="1" applyFill="1" applyBorder="1" applyAlignment="1">
      <alignment horizontal="center" vertical="center" wrapText="1"/>
    </xf>
    <xf numFmtId="0" fontId="50" fillId="5" borderId="7" xfId="0" applyFont="1" applyFill="1" applyBorder="1" applyAlignment="1">
      <alignment horizontal="center" vertical="center" wrapText="1"/>
    </xf>
    <xf numFmtId="0" fontId="50" fillId="5" borderId="12" xfId="0" applyFont="1" applyFill="1" applyBorder="1" applyAlignment="1">
      <alignment horizontal="center" vertical="center" wrapText="1"/>
    </xf>
    <xf numFmtId="0" fontId="50" fillId="5" borderId="10" xfId="0" applyFont="1" applyFill="1" applyBorder="1" applyAlignment="1">
      <alignment horizontal="center" vertical="center" wrapText="1"/>
    </xf>
    <xf numFmtId="0" fontId="50" fillId="5" borderId="2" xfId="0" applyFont="1" applyFill="1" applyBorder="1" applyAlignment="1">
      <alignment horizontal="center" vertical="center" wrapText="1"/>
    </xf>
    <xf numFmtId="0" fontId="50" fillId="5" borderId="13" xfId="0" applyFont="1" applyFill="1" applyBorder="1" applyAlignment="1">
      <alignment horizontal="center" vertical="center" wrapText="1"/>
    </xf>
    <xf numFmtId="0" fontId="31" fillId="6" borderId="3" xfId="0" applyFont="1" applyFill="1" applyBorder="1" applyAlignment="1">
      <alignment horizontal="center" vertical="center"/>
    </xf>
    <xf numFmtId="0" fontId="31" fillId="6" borderId="11" xfId="0" applyFont="1" applyFill="1" applyBorder="1" applyAlignment="1">
      <alignment horizontal="center" vertical="center"/>
    </xf>
    <xf numFmtId="0" fontId="31" fillId="6" borderId="5" xfId="0" applyFont="1" applyFill="1" applyBorder="1" applyAlignment="1">
      <alignment horizontal="center" vertical="center"/>
    </xf>
    <xf numFmtId="0" fontId="33" fillId="2" borderId="4" xfId="0" applyFont="1" applyFill="1" applyBorder="1" applyAlignment="1">
      <alignment horizontal="center" vertical="center"/>
    </xf>
    <xf numFmtId="0" fontId="33" fillId="2" borderId="8" xfId="0" applyFont="1" applyFill="1" applyBorder="1" applyAlignment="1">
      <alignment horizontal="center" vertical="center"/>
    </xf>
    <xf numFmtId="0" fontId="33" fillId="2" borderId="9" xfId="0" applyFont="1" applyFill="1" applyBorder="1" applyAlignment="1">
      <alignment horizontal="center" vertical="center"/>
    </xf>
    <xf numFmtId="0" fontId="31" fillId="6" borderId="3" xfId="0" applyFont="1" applyFill="1" applyBorder="1" applyAlignment="1">
      <alignment horizontal="center" vertical="center" wrapText="1"/>
    </xf>
    <xf numFmtId="0" fontId="31" fillId="6" borderId="11" xfId="0" applyFont="1" applyFill="1" applyBorder="1" applyAlignment="1">
      <alignment horizontal="center" vertical="center" wrapText="1"/>
    </xf>
    <xf numFmtId="0" fontId="31" fillId="6" borderId="5" xfId="0" applyFont="1" applyFill="1" applyBorder="1" applyAlignment="1">
      <alignment horizontal="center" vertical="center" wrapText="1"/>
    </xf>
    <xf numFmtId="0" fontId="33" fillId="2" borderId="10" xfId="0" applyFont="1" applyFill="1" applyBorder="1" applyAlignment="1">
      <alignment horizontal="center" vertical="center"/>
    </xf>
    <xf numFmtId="0" fontId="33" fillId="2" borderId="2" xfId="0" applyFont="1" applyFill="1" applyBorder="1" applyAlignment="1">
      <alignment horizontal="center" vertical="center"/>
    </xf>
    <xf numFmtId="0" fontId="33" fillId="2" borderId="13" xfId="0" applyFont="1" applyFill="1" applyBorder="1" applyAlignment="1">
      <alignment horizontal="center" vertical="center"/>
    </xf>
    <xf numFmtId="0" fontId="49" fillId="5" borderId="0" xfId="0" applyFont="1" applyFill="1" applyAlignment="1">
      <alignment horizontal="center" vertical="top"/>
    </xf>
    <xf numFmtId="0" fontId="49" fillId="5" borderId="2" xfId="0" applyFont="1" applyFill="1" applyBorder="1" applyAlignment="1">
      <alignment horizontal="center" vertical="top"/>
    </xf>
    <xf numFmtId="0" fontId="33" fillId="2" borderId="1" xfId="0" applyFont="1" applyFill="1" applyBorder="1" applyAlignment="1">
      <alignment horizontal="center" vertical="center"/>
    </xf>
    <xf numFmtId="0" fontId="31" fillId="6" borderId="1" xfId="0" applyFont="1" applyFill="1" applyBorder="1" applyAlignment="1">
      <alignment horizontal="center" vertical="center"/>
    </xf>
    <xf numFmtId="0" fontId="48" fillId="5" borderId="2" xfId="0" applyFont="1" applyFill="1" applyBorder="1" applyAlignment="1">
      <alignment horizontal="center" wrapText="1"/>
    </xf>
    <xf numFmtId="0" fontId="71" fillId="5" borderId="6" xfId="0" applyFont="1" applyFill="1" applyBorder="1" applyAlignment="1">
      <alignment horizontal="center" vertical="center" wrapText="1"/>
    </xf>
    <xf numFmtId="0" fontId="71" fillId="5" borderId="7" xfId="0" applyFont="1" applyFill="1" applyBorder="1" applyAlignment="1">
      <alignment horizontal="center" vertical="center" wrapText="1"/>
    </xf>
    <xf numFmtId="0" fontId="71" fillId="5" borderId="12" xfId="0" applyFont="1" applyFill="1" applyBorder="1" applyAlignment="1">
      <alignment horizontal="center" vertical="center" wrapText="1"/>
    </xf>
    <xf numFmtId="0" fontId="71" fillId="5" borderId="10" xfId="0" applyFont="1" applyFill="1" applyBorder="1" applyAlignment="1">
      <alignment horizontal="center" vertical="center" wrapText="1"/>
    </xf>
    <xf numFmtId="0" fontId="71" fillId="5" borderId="2" xfId="0" applyFont="1" applyFill="1" applyBorder="1" applyAlignment="1">
      <alignment horizontal="center" vertical="center" wrapText="1"/>
    </xf>
    <xf numFmtId="0" fontId="71" fillId="5" borderId="13" xfId="0" applyFont="1" applyFill="1" applyBorder="1" applyAlignment="1">
      <alignment horizontal="center" vertical="center" wrapText="1"/>
    </xf>
    <xf numFmtId="0" fontId="33" fillId="5" borderId="4" xfId="0" applyFont="1" applyFill="1" applyBorder="1" applyAlignment="1">
      <alignment horizontal="center" vertical="center" wrapText="1"/>
    </xf>
    <xf numFmtId="0" fontId="33" fillId="5" borderId="8" xfId="0" applyFont="1" applyFill="1" applyBorder="1" applyAlignment="1">
      <alignment horizontal="center" vertical="center" wrapText="1"/>
    </xf>
    <xf numFmtId="0" fontId="33" fillId="5" borderId="9" xfId="0" applyFont="1" applyFill="1" applyBorder="1" applyAlignment="1">
      <alignment horizontal="center" vertical="center" wrapText="1"/>
    </xf>
    <xf numFmtId="4" fontId="33" fillId="5" borderId="4" xfId="0" applyNumberFormat="1" applyFont="1" applyFill="1" applyBorder="1" applyAlignment="1">
      <alignment horizontal="center" vertical="center" wrapText="1"/>
    </xf>
    <xf numFmtId="4" fontId="33" fillId="5" borderId="8" xfId="0" applyNumberFormat="1" applyFont="1" applyFill="1" applyBorder="1" applyAlignment="1">
      <alignment horizontal="center" vertical="center" wrapText="1"/>
    </xf>
    <xf numFmtId="4" fontId="33" fillId="5" borderId="9" xfId="0" applyNumberFormat="1" applyFont="1" applyFill="1" applyBorder="1" applyAlignment="1">
      <alignment horizontal="center" vertical="center" wrapText="1"/>
    </xf>
    <xf numFmtId="0" fontId="74" fillId="5" borderId="6" xfId="0" applyFont="1" applyFill="1" applyBorder="1" applyAlignment="1">
      <alignment horizontal="center" vertical="top" wrapText="1"/>
    </xf>
    <xf numFmtId="0" fontId="74" fillId="5" borderId="7" xfId="0" applyFont="1" applyFill="1" applyBorder="1" applyAlignment="1">
      <alignment horizontal="center" vertical="top" wrapText="1"/>
    </xf>
    <xf numFmtId="0" fontId="74" fillId="5" borderId="12" xfId="0" applyFont="1" applyFill="1" applyBorder="1" applyAlignment="1">
      <alignment horizontal="center" vertical="top" wrapText="1"/>
    </xf>
    <xf numFmtId="0" fontId="74" fillId="5" borderId="10" xfId="0" applyFont="1" applyFill="1" applyBorder="1" applyAlignment="1">
      <alignment horizontal="center" vertical="top" wrapText="1"/>
    </xf>
    <xf numFmtId="0" fontId="74" fillId="5" borderId="2" xfId="0" applyFont="1" applyFill="1" applyBorder="1" applyAlignment="1">
      <alignment horizontal="center" vertical="top" wrapText="1"/>
    </xf>
    <xf numFmtId="0" fontId="74" fillId="5" borderId="13" xfId="0" applyFont="1" applyFill="1" applyBorder="1" applyAlignment="1">
      <alignment horizontal="center" vertical="top" wrapText="1"/>
    </xf>
    <xf numFmtId="3" fontId="33" fillId="5" borderId="4" xfId="0" applyNumberFormat="1" applyFont="1" applyFill="1" applyBorder="1" applyAlignment="1">
      <alignment horizontal="center" vertical="center" wrapText="1"/>
    </xf>
    <xf numFmtId="3" fontId="33" fillId="5" borderId="8" xfId="0" applyNumberFormat="1" applyFont="1" applyFill="1" applyBorder="1" applyAlignment="1">
      <alignment horizontal="center" vertical="center" wrapText="1"/>
    </xf>
    <xf numFmtId="3" fontId="33" fillId="5" borderId="9" xfId="0" applyNumberFormat="1" applyFont="1" applyFill="1" applyBorder="1" applyAlignment="1">
      <alignment horizontal="center" vertical="center" wrapText="1"/>
    </xf>
    <xf numFmtId="0" fontId="31" fillId="6" borderId="1" xfId="0" applyFont="1" applyFill="1" applyBorder="1" applyAlignment="1">
      <alignment horizontal="center" vertical="center" wrapText="1"/>
    </xf>
    <xf numFmtId="0" fontId="49" fillId="5" borderId="0" xfId="0" applyFont="1" applyFill="1" applyAlignment="1">
      <alignment horizontal="center" vertical="top" wrapText="1"/>
    </xf>
    <xf numFmtId="0" fontId="49" fillId="5" borderId="2" xfId="0" applyFont="1" applyFill="1" applyBorder="1" applyAlignment="1">
      <alignment horizontal="center" vertical="top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3" fillId="2" borderId="9" xfId="0" applyFont="1" applyFill="1" applyBorder="1" applyAlignment="1">
      <alignment horizontal="center" vertical="center" wrapText="1"/>
    </xf>
    <xf numFmtId="43" fontId="33" fillId="5" borderId="4" xfId="383" applyFont="1" applyFill="1" applyBorder="1" applyAlignment="1">
      <alignment horizontal="center" vertical="center" wrapText="1"/>
    </xf>
    <xf numFmtId="43" fontId="33" fillId="5" borderId="8" xfId="383" applyFont="1" applyFill="1" applyBorder="1" applyAlignment="1">
      <alignment horizontal="center" vertical="center" wrapText="1"/>
    </xf>
    <xf numFmtId="43" fontId="33" fillId="5" borderId="9" xfId="383" applyFont="1" applyFill="1" applyBorder="1" applyAlignment="1">
      <alignment horizontal="center" vertical="center" wrapText="1"/>
    </xf>
    <xf numFmtId="0" fontId="50" fillId="5" borderId="6" xfId="0" applyFont="1" applyFill="1" applyBorder="1" applyAlignment="1">
      <alignment horizontal="center" vertical="top" wrapText="1"/>
    </xf>
    <xf numFmtId="0" fontId="50" fillId="5" borderId="7" xfId="0" applyFont="1" applyFill="1" applyBorder="1" applyAlignment="1">
      <alignment horizontal="center" vertical="top" wrapText="1"/>
    </xf>
    <xf numFmtId="0" fontId="50" fillId="5" borderId="12" xfId="0" applyFont="1" applyFill="1" applyBorder="1" applyAlignment="1">
      <alignment horizontal="center" vertical="top" wrapText="1"/>
    </xf>
    <xf numFmtId="0" fontId="50" fillId="5" borderId="10" xfId="0" applyFont="1" applyFill="1" applyBorder="1" applyAlignment="1">
      <alignment horizontal="center" vertical="top" wrapText="1"/>
    </xf>
    <xf numFmtId="0" fontId="50" fillId="5" borderId="2" xfId="0" applyFont="1" applyFill="1" applyBorder="1" applyAlignment="1">
      <alignment horizontal="center" vertical="top" wrapText="1"/>
    </xf>
    <xf numFmtId="0" fontId="50" fillId="5" borderId="13" xfId="0" applyFont="1" applyFill="1" applyBorder="1" applyAlignment="1">
      <alignment horizontal="center" vertical="top" wrapText="1"/>
    </xf>
    <xf numFmtId="0" fontId="33" fillId="0" borderId="0" xfId="0" applyFont="1" applyAlignment="1">
      <alignment horizontal="center" vertical="center"/>
    </xf>
    <xf numFmtId="0" fontId="49" fillId="5" borderId="4" xfId="0" applyFont="1" applyFill="1" applyBorder="1" applyAlignment="1">
      <alignment horizontal="center" vertical="top"/>
    </xf>
    <xf numFmtId="0" fontId="49" fillId="5" borderId="8" xfId="0" applyFont="1" applyFill="1" applyBorder="1" applyAlignment="1">
      <alignment horizontal="center" vertical="top"/>
    </xf>
    <xf numFmtId="0" fontId="49" fillId="5" borderId="9" xfId="0" applyFont="1" applyFill="1" applyBorder="1" applyAlignment="1">
      <alignment horizontal="center" vertical="top"/>
    </xf>
    <xf numFmtId="0" fontId="50" fillId="2" borderId="1" xfId="0" applyFont="1" applyFill="1" applyBorder="1" applyAlignment="1">
      <alignment horizontal="center" vertical="center"/>
    </xf>
    <xf numFmtId="0" fontId="50" fillId="6" borderId="1" xfId="0" applyFont="1" applyFill="1" applyBorder="1" applyAlignment="1">
      <alignment horizontal="center" vertical="center"/>
    </xf>
  </cellXfs>
  <cellStyles count="1105">
    <cellStyle name="Normal" xfId="0" builtinId="0"/>
    <cellStyle name="Normal 10" xfId="67" xr:uid="{00000000-0005-0000-0000-000001000000}"/>
    <cellStyle name="Normal 10 2" xfId="192" xr:uid="{1C18FBB8-8C13-4DE9-A16B-7B6FB5E5AD95}"/>
    <cellStyle name="Normal 10 3" xfId="422" xr:uid="{702666D7-235A-4AE2-B5F7-F65258C3436C}"/>
    <cellStyle name="Normal 10 4" xfId="647" xr:uid="{E412A5F0-6EF6-4F46-8BE1-3B440E6422B2}"/>
    <cellStyle name="Normal 10 5" xfId="691" xr:uid="{BD952D82-12D6-4653-BA13-6CCA8F22BBDD}"/>
    <cellStyle name="Normal 10 6" xfId="880" xr:uid="{2421E2C0-DE36-480F-976F-1F95E31C1D9E}"/>
    <cellStyle name="Normal 10 7" xfId="986" xr:uid="{BCE0346D-030F-48CF-BB9A-418B09C28C6E}"/>
    <cellStyle name="Normal 11" xfId="83" xr:uid="{00000000-0005-0000-0000-000002000000}"/>
    <cellStyle name="Normal 11 2" xfId="204" xr:uid="{B0550EB1-99DE-462B-B4C5-BC4D32964E7F}"/>
    <cellStyle name="Normal 11 3" xfId="423" xr:uid="{74987CB1-AF79-486E-839A-24A92E1E321D}"/>
    <cellStyle name="Normal 11 4" xfId="659" xr:uid="{F5241A73-3ED1-4E0F-BF34-19D67D818E3E}"/>
    <cellStyle name="Normal 11 5" xfId="692" xr:uid="{82235B5A-9E20-4076-AD27-B060DFFC0159}"/>
    <cellStyle name="Normal 11 6" xfId="892" xr:uid="{4C37E82C-F978-4FFA-891F-4127D72FF42C}"/>
    <cellStyle name="Normal 11 7" xfId="998" xr:uid="{FCED94AF-A21C-4E81-A6CB-EA345FF0F926}"/>
    <cellStyle name="Normal 12" xfId="66" xr:uid="{00000000-0005-0000-0000-000003000000}"/>
    <cellStyle name="Normal 12 2" xfId="191" xr:uid="{8D6FB0B9-CC05-41FB-9AC3-C60CCDDFAB1E}"/>
    <cellStyle name="Normal 12 3" xfId="424" xr:uid="{5F4C9289-8271-4771-8D49-5AC352CA79BB}"/>
    <cellStyle name="Normal 12 4" xfId="646" xr:uid="{64517937-F175-4B7F-B559-B544EFF205EC}"/>
    <cellStyle name="Normal 12 5" xfId="693" xr:uid="{6929BE82-AAB8-4460-B743-3F1FB750789F}"/>
    <cellStyle name="Normal 12 6" xfId="879" xr:uid="{356DD508-1C3F-4D59-9DAC-F68EFE3D9908}"/>
    <cellStyle name="Normal 12 7" xfId="985" xr:uid="{C05CFF23-5436-43BB-A7B6-E0288B7F07E8}"/>
    <cellStyle name="Normal 13" xfId="65" xr:uid="{00000000-0005-0000-0000-000004000000}"/>
    <cellStyle name="Normal 13 2" xfId="190" xr:uid="{C49469ED-F861-4BA1-BEF4-5B1AC496709F}"/>
    <cellStyle name="Normal 13 3" xfId="425" xr:uid="{7428DCC4-63F5-4CF0-8C28-68097BAF3BBF}"/>
    <cellStyle name="Normal 13 4" xfId="645" xr:uid="{7821D466-2E5A-42BD-B3B1-3580E04289EC}"/>
    <cellStyle name="Normal 13 5" xfId="694" xr:uid="{28032878-FD2D-4F35-B198-E8407FC1E7FA}"/>
    <cellStyle name="Normal 13 6" xfId="878" xr:uid="{0CEB4ABF-9944-4F97-AE46-83FE63100D97}"/>
    <cellStyle name="Normal 13 7" xfId="984" xr:uid="{676C130B-5B99-4019-AB91-31FB32D44789}"/>
    <cellStyle name="Normal 14" xfId="64" xr:uid="{00000000-0005-0000-0000-000005000000}"/>
    <cellStyle name="Normal 14 2" xfId="189" xr:uid="{5E8C4441-1259-47F7-B01F-81CF24D6C54C}"/>
    <cellStyle name="Normal 14 3" xfId="426" xr:uid="{9C52E2C6-2744-4EBA-9640-851A18FCC5BD}"/>
    <cellStyle name="Normal 14 4" xfId="644" xr:uid="{83BED087-D4CC-4E1E-8084-853EC2DA6BA0}"/>
    <cellStyle name="Normal 14 5" xfId="695" xr:uid="{A9705902-1520-4184-BF81-DE4FCD59D471}"/>
    <cellStyle name="Normal 14 6" xfId="877" xr:uid="{4D6F7F83-6F09-48C7-A6AB-9A3AF124C3CF}"/>
    <cellStyle name="Normal 14 7" xfId="983" xr:uid="{1C7F02DA-326B-4782-8C5A-047BAC217591}"/>
    <cellStyle name="Normal 15" xfId="63" xr:uid="{00000000-0005-0000-0000-000006000000}"/>
    <cellStyle name="Normal 15 2" xfId="188" xr:uid="{B7224264-F963-4A25-A9DF-0892374E0A3D}"/>
    <cellStyle name="Normal 15 3" xfId="427" xr:uid="{80F1E2CD-2A34-4328-8C56-5F0F17D53A86}"/>
    <cellStyle name="Normal 15 4" xfId="643" xr:uid="{917A0877-A377-4231-8265-10ADABB9791A}"/>
    <cellStyle name="Normal 15 5" xfId="696" xr:uid="{37060708-66AD-46A5-A90B-53A28EEC8DE5}"/>
    <cellStyle name="Normal 15 6" xfId="876" xr:uid="{368B0ECC-16A3-4766-85E5-E31A5EC84DFA}"/>
    <cellStyle name="Normal 15 7" xfId="982" xr:uid="{A852F7E7-D6CB-4D97-A90A-6138B543059B}"/>
    <cellStyle name="Normal 16" xfId="61" xr:uid="{00000000-0005-0000-0000-000007000000}"/>
    <cellStyle name="Normal 16 2" xfId="186" xr:uid="{CC69F384-D45F-4427-AF90-E755F7E5BC92}"/>
    <cellStyle name="Normal 16 3" xfId="428" xr:uid="{E04EFC3E-1864-482F-8D6E-6CD7DFE0006D}"/>
    <cellStyle name="Normal 16 4" xfId="641" xr:uid="{6691F122-844B-407E-A0FD-AE3C177A9A4F}"/>
    <cellStyle name="Normal 16 5" xfId="697" xr:uid="{5B82C62D-1CB9-4DB3-9A5A-3C7932C62CFA}"/>
    <cellStyle name="Normal 16 6" xfId="874" xr:uid="{BD7DD6BF-390B-4753-BB3C-0BB3F71C7DA5}"/>
    <cellStyle name="Normal 16 7" xfId="980" xr:uid="{3C3EC564-AD90-411E-9F99-3613D001E47A}"/>
    <cellStyle name="Normal 17" xfId="85" xr:uid="{00000000-0005-0000-0000-000008000000}"/>
    <cellStyle name="Normal 17 2" xfId="206" xr:uid="{CD4B2C6C-4A0B-400E-B10A-F0C3C0F67327}"/>
    <cellStyle name="Normal 17 3" xfId="429" xr:uid="{C68F46CB-DA79-4D68-AF5E-92310851C202}"/>
    <cellStyle name="Normal 17 4" xfId="661" xr:uid="{BB2D2EE0-DA93-4EE0-B57B-AF782CB6E1AF}"/>
    <cellStyle name="Normal 17 5" xfId="698" xr:uid="{C0D5BE13-AC23-49B1-8F6E-23E2559EAE9A}"/>
    <cellStyle name="Normal 17 6" xfId="894" xr:uid="{ECB5BB9B-B600-40AD-A62B-C7F4134EFE04}"/>
    <cellStyle name="Normal 17 7" xfId="1000" xr:uid="{A5A399CB-940F-4EAE-B874-064147A7B07F}"/>
    <cellStyle name="Normal 18" xfId="59" xr:uid="{00000000-0005-0000-0000-000009000000}"/>
    <cellStyle name="Normal 18 2" xfId="184" xr:uid="{D1B37FF1-D793-4381-82D9-83B46286130D}"/>
    <cellStyle name="Normal 18 3" xfId="430" xr:uid="{3C07979F-D462-4EA6-A954-3666EC4F859A}"/>
    <cellStyle name="Normal 18 4" xfId="639" xr:uid="{962E763D-4659-4AD6-8CF0-597F53AE7AB0}"/>
    <cellStyle name="Normal 18 5" xfId="699" xr:uid="{448B2951-1076-4D8B-8E05-4E8A3189536B}"/>
    <cellStyle name="Normal 18 6" xfId="872" xr:uid="{6C0E88A3-090C-4ED2-8ADE-F38BC906A6EF}"/>
    <cellStyle name="Normal 18 7" xfId="978" xr:uid="{9DE3CA55-5F93-4815-874B-6452B28BA305}"/>
    <cellStyle name="Normal 19" xfId="95" xr:uid="{00000000-0005-0000-0000-00000A000000}"/>
    <cellStyle name="Normal 19 2" xfId="215" xr:uid="{6F902D75-0087-451B-B218-5CF44008DD3A}"/>
    <cellStyle name="Normal 19 3" xfId="431" xr:uid="{75496FEC-A321-45A5-A790-0419DB628561}"/>
    <cellStyle name="Normal 19 4" xfId="670" xr:uid="{F33D44C4-BC66-4732-9681-046451F5B906}"/>
    <cellStyle name="Normal 19 5" xfId="700" xr:uid="{B0F2BFF7-0D53-4292-9643-302E518D435F}"/>
    <cellStyle name="Normal 19 6" xfId="903" xr:uid="{6B70164B-D2E8-48E9-87CE-FA7ED75A1E74}"/>
    <cellStyle name="Normal 19 7" xfId="1009" xr:uid="{3D4BA0DA-C262-48C6-8DF0-9756442000A0}"/>
    <cellStyle name="Normal 2" xfId="57" xr:uid="{00000000-0005-0000-0000-00000B000000}"/>
    <cellStyle name="Normal 2 2" xfId="182" xr:uid="{24D9F2C1-5582-43BC-BA01-ACC5EF437A44}"/>
    <cellStyle name="Normal 2 3" xfId="432" xr:uid="{2C94EFAB-1F47-4F17-AE77-06135FCBE15A}"/>
    <cellStyle name="Normal 2 4" xfId="637" xr:uid="{3DC82324-32D7-4F51-A2BB-A80CC86FD4DB}"/>
    <cellStyle name="Normal 2 5" xfId="701" xr:uid="{122561CB-A5A4-42F3-BFCD-FF7D9A7C8830}"/>
    <cellStyle name="Normal 2 6" xfId="870" xr:uid="{226B3B2B-8662-4C57-89DC-B5DFA2367D4E}"/>
    <cellStyle name="Normal 2 7" xfId="976" xr:uid="{6F6149AC-AB36-49BA-BBA1-2C22F0882E96}"/>
    <cellStyle name="Normal 20" xfId="62" xr:uid="{00000000-0005-0000-0000-00000C000000}"/>
    <cellStyle name="Normal 20 2" xfId="187" xr:uid="{8ADE47EB-CF08-4B2C-AF17-25D290D328F7}"/>
    <cellStyle name="Normal 20 3" xfId="433" xr:uid="{A75461F7-9477-4F37-B8AF-925ECAABE984}"/>
    <cellStyle name="Normal 20 4" xfId="642" xr:uid="{92603C24-6856-4837-BF72-1BFDD598D010}"/>
    <cellStyle name="Normal 20 5" xfId="702" xr:uid="{D1568272-EED6-4379-951D-64FA6F337B9A}"/>
    <cellStyle name="Normal 20 6" xfId="875" xr:uid="{C5E0096A-7563-4F11-B473-AF6F1E8097FE}"/>
    <cellStyle name="Normal 20 7" xfId="981" xr:uid="{6D12BF44-8D81-4D11-B1EE-6CC35140C9DB}"/>
    <cellStyle name="Normal 21" xfId="60" xr:uid="{00000000-0005-0000-0000-00000D000000}"/>
    <cellStyle name="Normal 21 2" xfId="185" xr:uid="{C4EC4148-67CF-4557-A6BE-EE931C587AA8}"/>
    <cellStyle name="Normal 21 3" xfId="434" xr:uid="{BB75A171-E6B5-46B4-B0C9-03FC6A412BC5}"/>
    <cellStyle name="Normal 21 4" xfId="640" xr:uid="{6186D3C2-7B7B-448D-945D-7F90EE282BFA}"/>
    <cellStyle name="Normal 21 5" xfId="703" xr:uid="{23AAD085-AA0E-4B12-B80E-0EA7E2F58C76}"/>
    <cellStyle name="Normal 21 6" xfId="873" xr:uid="{46B6E40F-E6EB-4C9A-AB20-06085C266A0F}"/>
    <cellStyle name="Normal 21 7" xfId="979" xr:uid="{E8CADBD8-55D6-4842-89ED-33985F41BE53}"/>
    <cellStyle name="Normal 22" xfId="84" xr:uid="{00000000-0005-0000-0000-00000E000000}"/>
    <cellStyle name="Normal 22 2" xfId="205" xr:uid="{7AB93095-84D9-4A11-8633-55170BEC9BBF}"/>
    <cellStyle name="Normal 22 3" xfId="435" xr:uid="{F71FDA22-1D66-4A10-B074-B5CE371B99CE}"/>
    <cellStyle name="Normal 22 4" xfId="660" xr:uid="{C1869977-4FC2-4A7E-A2FD-4F461F276602}"/>
    <cellStyle name="Normal 22 5" xfId="704" xr:uid="{5E5E9C7E-9E93-4846-AE54-4000DCFB85B4}"/>
    <cellStyle name="Normal 22 6" xfId="893" xr:uid="{07A5B57F-748E-4BBD-A380-DAD220F0DB22}"/>
    <cellStyle name="Normal 22 7" xfId="999" xr:uid="{6C711C29-26BE-484F-982D-6B163FE88C2A}"/>
    <cellStyle name="Normal 23" xfId="58" xr:uid="{00000000-0005-0000-0000-00000F000000}"/>
    <cellStyle name="Normal 23 2" xfId="183" xr:uid="{4C04CFF3-71D6-4E21-855A-AA1EB253F5E3}"/>
    <cellStyle name="Normal 23 3" xfId="436" xr:uid="{75C73C79-369D-44E9-98EB-15070910EE9C}"/>
    <cellStyle name="Normal 23 4" xfId="638" xr:uid="{03B8CC7B-8939-4B4A-AD3A-96173CFF08D0}"/>
    <cellStyle name="Normal 23 5" xfId="705" xr:uid="{6A18D1E8-32D9-49DA-895F-19578EC38D4A}"/>
    <cellStyle name="Normal 23 6" xfId="871" xr:uid="{4E57DD14-6CB9-43CE-B50B-1BB6A83378DC}"/>
    <cellStyle name="Normal 23 7" xfId="977" xr:uid="{1E393BC5-0F48-4522-B894-DB350326F6E0}"/>
    <cellStyle name="Normal 24" xfId="94" xr:uid="{00000000-0005-0000-0000-000010000000}"/>
    <cellStyle name="Normal 24 2" xfId="214" xr:uid="{E0190817-0A08-4D22-96E5-D9C19B1AC1EF}"/>
    <cellStyle name="Normal 24 3" xfId="437" xr:uid="{419C7C65-CA4F-4A56-9788-E1D06D00B670}"/>
    <cellStyle name="Normal 24 4" xfId="669" xr:uid="{2F6DCDDF-D3F1-4711-A964-A4FA0D026A4B}"/>
    <cellStyle name="Normal 24 5" xfId="706" xr:uid="{6751851B-ECFC-44BA-9D2F-FB72DC529034}"/>
    <cellStyle name="Normal 24 6" xfId="902" xr:uid="{5B9C88CF-DC4C-4D3D-A734-593E0D761D73}"/>
    <cellStyle name="Normal 24 7" xfId="1008" xr:uid="{93FF1486-AE9D-4D3C-9970-AD92AD35A253}"/>
    <cellStyle name="Normal 25" xfId="56" xr:uid="{00000000-0005-0000-0000-000011000000}"/>
    <cellStyle name="Normal 25 2" xfId="181" xr:uid="{3304DAF9-15DA-49F8-B407-0F60CE0D5273}"/>
    <cellStyle name="Normal 25 3" xfId="438" xr:uid="{0F22119B-3EF9-4FE1-89DB-06A406DC09A2}"/>
    <cellStyle name="Normal 25 4" xfId="636" xr:uid="{C7258690-8583-4D92-93CA-785786EB2E6F}"/>
    <cellStyle name="Normal 25 5" xfId="707" xr:uid="{09B72FB2-02A5-454E-8496-2FF2BA591A2E}"/>
    <cellStyle name="Normal 25 6" xfId="869" xr:uid="{B990CF4A-DBAF-484D-A096-6298C51E59D1}"/>
    <cellStyle name="Normal 25 7" xfId="975" xr:uid="{19F2268F-8795-4A2F-B502-083B34A568EB}"/>
    <cellStyle name="Normal 26" xfId="88" xr:uid="{00000000-0005-0000-0000-000012000000}"/>
    <cellStyle name="Normal 26 2" xfId="209" xr:uid="{A0AAD803-5A27-477C-BCEC-408CD11EAE11}"/>
    <cellStyle name="Normal 26 3" xfId="439" xr:uid="{1BF6254B-AA4C-43A0-9EE5-BABE737A60AC}"/>
    <cellStyle name="Normal 26 4" xfId="664" xr:uid="{870766EE-74C0-4D15-8BC2-49A581D57565}"/>
    <cellStyle name="Normal 26 5" xfId="708" xr:uid="{77061A05-547E-4B59-88FB-706A8EF091A3}"/>
    <cellStyle name="Normal 26 6" xfId="897" xr:uid="{B25AF47A-1084-48AC-867D-11037CAA5043}"/>
    <cellStyle name="Normal 26 7" xfId="1003" xr:uid="{F20CB3D5-8FE8-4A53-9C84-199C1DA09037}"/>
    <cellStyle name="Normal 27" xfId="54" xr:uid="{00000000-0005-0000-0000-000013000000}"/>
    <cellStyle name="Normal 27 2" xfId="179" xr:uid="{04BFD2D9-F268-4118-8697-5CBCF7132360}"/>
    <cellStyle name="Normal 27 3" xfId="440" xr:uid="{0A605CF9-11E3-4DFB-8EE7-866FB312950C}"/>
    <cellStyle name="Normal 27 4" xfId="634" xr:uid="{940E7EB3-2AFE-4245-B38F-BA6F701DE732}"/>
    <cellStyle name="Normal 27 5" xfId="709" xr:uid="{6E474303-B74B-49E9-8D93-1B54D7A07DAB}"/>
    <cellStyle name="Normal 27 6" xfId="867" xr:uid="{5847B066-F907-4CCE-8ECA-93C4584EB1E5}"/>
    <cellStyle name="Normal 27 7" xfId="973" xr:uid="{5D3775DF-AF00-47E7-8190-6EFB0D7424E5}"/>
    <cellStyle name="Normal 28" xfId="96" xr:uid="{00000000-0005-0000-0000-000014000000}"/>
    <cellStyle name="Normal 28 2" xfId="441" xr:uid="{241FE67F-EA6C-433E-9AE1-5E082341F223}"/>
    <cellStyle name="Normal 28 3" xfId="710" xr:uid="{4A5B907C-A526-4D59-AFFE-49B05A1A9A39}"/>
    <cellStyle name="Normal 28 4" xfId="1097" xr:uid="{1DC03C29-F0B0-400A-A714-3ABF5F238A77}"/>
    <cellStyle name="Normal 29" xfId="97" xr:uid="{00000000-0005-0000-0000-000015000000}"/>
    <cellStyle name="Normal 29 10" xfId="711" xr:uid="{F7A27A69-7051-479F-B806-F74BF7540895}"/>
    <cellStyle name="Normal 29 2" xfId="216" xr:uid="{5E694DCA-B1B8-474D-A6EB-1DF169B5956D}"/>
    <cellStyle name="Normal 29 3" xfId="271" xr:uid="{CB9C7CD7-745D-4A5B-9AA8-2DECA6AEABB1}"/>
    <cellStyle name="Normal 29 3 2" xfId="382" xr:uid="{CC4615EA-9002-42A5-AE89-7E0271659DFF}"/>
    <cellStyle name="Normal 29 3 3" xfId="583" xr:uid="{5029ADAE-8D4D-4740-B805-AD3045D1E437}"/>
    <cellStyle name="Normal 29 4" xfId="307" xr:uid="{8FCE4A68-A0B2-43BF-95B3-C87BD431EEBA}"/>
    <cellStyle name="Normal 29 5" xfId="344" xr:uid="{8ADF083E-E00E-4779-A428-5DA655F05E29}"/>
    <cellStyle name="Normal 29 6" xfId="380" xr:uid="{394213AC-AA35-4001-9FC8-6C990EFA2400}"/>
    <cellStyle name="Normal 29 7" xfId="418" xr:uid="{7B3962CF-1FE9-4323-A65E-800C07CDA75A}"/>
    <cellStyle name="Normal 29 8" xfId="442" xr:uid="{C155CA93-BFD4-4A87-8A1C-A45B666C0E39}"/>
    <cellStyle name="Normal 29 9" xfId="581" xr:uid="{67339D51-A05B-42AA-87B1-7F7269F5358C}"/>
    <cellStyle name="Normal 3" xfId="74" xr:uid="{00000000-0005-0000-0000-000016000000}"/>
    <cellStyle name="Normal 3 2" xfId="196" xr:uid="{BC653AB7-4B67-4974-8089-27C23B3F0EDA}"/>
    <cellStyle name="Normal 3 3" xfId="443" xr:uid="{57B09421-4917-45E0-9F7C-9925B4FDFD50}"/>
    <cellStyle name="Normal 3 4" xfId="651" xr:uid="{196943B3-0BF9-4BF5-A649-89CA0B27E6D0}"/>
    <cellStyle name="Normal 3 5" xfId="712" xr:uid="{61499E42-2D03-472A-B0E8-A19C8090B214}"/>
    <cellStyle name="Normal 3 6" xfId="884" xr:uid="{3BF9DD87-9764-4BA2-9EB6-0814DDD7ACC7}"/>
    <cellStyle name="Normal 3 7" xfId="990" xr:uid="{075B7B79-7CDD-416E-AC2C-A7AE9C07AF84}"/>
    <cellStyle name="Normal 30" xfId="98" xr:uid="{00000000-0005-0000-0000-000017000000}"/>
    <cellStyle name="Normal 30 2" xfId="217" xr:uid="{18EEACCA-C50F-4B3F-813A-20B99604F55D}"/>
    <cellStyle name="Normal 30 3" xfId="444" xr:uid="{E0798E4C-70C6-43BD-A706-7CA65277369B}"/>
    <cellStyle name="Normal 30 4" xfId="671" xr:uid="{A913B58C-7633-4EAE-9266-F4DF3E729FDA}"/>
    <cellStyle name="Normal 30 5" xfId="713" xr:uid="{92F5A6D5-98AC-460B-9089-B134A83E1387}"/>
    <cellStyle name="Normal 30 6" xfId="904" xr:uid="{DAD15A2E-399E-43D8-8942-B430D57F747C}"/>
    <cellStyle name="Normal 30 7" xfId="1010" xr:uid="{718D0B27-6886-4FE2-92F6-3E322C39BB2A}"/>
    <cellStyle name="Normal 31" xfId="107" xr:uid="{00000000-0005-0000-0000-000018000000}"/>
    <cellStyle name="Normal 31 2" xfId="220" xr:uid="{4D0013FB-04EA-4A12-88E0-CB036A9F9875}"/>
    <cellStyle name="Normal 31 3" xfId="445" xr:uid="{26291BBA-D885-4025-ABDE-DF7F41976F17}"/>
    <cellStyle name="Normal 31 4" xfId="714" xr:uid="{6EE1AA93-ACB1-442D-BB9D-48D881357F3E}"/>
    <cellStyle name="Normal 31 5" xfId="1102" xr:uid="{33C30E9C-19A1-4CF6-8D59-D104D6AB7A38}"/>
    <cellStyle name="Normal 32" xfId="110" xr:uid="{00000000-0005-0000-0000-000019000000}"/>
    <cellStyle name="Normal 32 2" xfId="221" xr:uid="{7093F89F-4667-46E2-B0B6-03C6C0816F34}"/>
    <cellStyle name="Normal 32 3" xfId="446" xr:uid="{EDEE3E4D-5F3C-4147-A4AC-59C6F566A7E3}"/>
    <cellStyle name="Normal 32 4" xfId="674" xr:uid="{27A879A5-49AA-4BC0-A403-A3A035D99D78}"/>
    <cellStyle name="Normal 32 5" xfId="715" xr:uid="{D71FAFCC-9C09-406A-BF63-781C38F41BD2}"/>
    <cellStyle name="Normal 32 6" xfId="907" xr:uid="{9BF6DA57-2BE9-465C-AB02-38AE6DA3CDD8}"/>
    <cellStyle name="Normal 32 7" xfId="1013" xr:uid="{61CCA988-5635-4908-B5B1-BC32940EAA77}"/>
    <cellStyle name="Normal 33" xfId="111" xr:uid="{00000000-0005-0000-0000-00001A000000}"/>
    <cellStyle name="Normal 33 2" xfId="222" xr:uid="{98E41C23-DB41-4831-8550-8FC2DEE0DA93}"/>
    <cellStyle name="Normal 33 3" xfId="447" xr:uid="{F64FFF3D-A498-489B-9135-3650696568A3}"/>
    <cellStyle name="Normal 33 4" xfId="675" xr:uid="{3EE8EDFE-7D1B-400F-B753-1DBABA9C4E67}"/>
    <cellStyle name="Normal 33 5" xfId="716" xr:uid="{C59DA576-BE33-46E1-86E6-BF8C754ED7EA}"/>
    <cellStyle name="Normal 33 6" xfId="908" xr:uid="{66C210A6-A11A-4A8D-B492-7F13E1394163}"/>
    <cellStyle name="Normal 33 7" xfId="1014" xr:uid="{C9E838C6-4CEF-45AF-87A8-2944916EFA80}"/>
    <cellStyle name="Normal 34" xfId="112" xr:uid="{00000000-0005-0000-0000-00001B000000}"/>
    <cellStyle name="Normal 34 2" xfId="223" xr:uid="{A459344C-DCCE-48FC-A910-469C5DDC8DC9}"/>
    <cellStyle name="Normal 34 3" xfId="448" xr:uid="{DE351F3D-13AC-4ABE-A214-51D7A5BCA741}"/>
    <cellStyle name="Normal 34 4" xfId="676" xr:uid="{26A8364B-3FF7-4560-A2FF-D5EB68F98EC6}"/>
    <cellStyle name="Normal 34 5" xfId="717" xr:uid="{31995547-6A29-4E0C-8F4E-EF44C08EC1FE}"/>
    <cellStyle name="Normal 34 6" xfId="909" xr:uid="{5A01483A-C5E9-4CF4-952A-A44BDB4889F3}"/>
    <cellStyle name="Normal 34 7" xfId="1015" xr:uid="{A62A91BE-F46B-4A8B-83D0-BC08C3AA21E4}"/>
    <cellStyle name="Normal 35" xfId="113" xr:uid="{00000000-0005-0000-0000-00001C000000}"/>
    <cellStyle name="Normal 35 2" xfId="224" xr:uid="{9DE3F6A2-CAB7-448D-9CF8-C373A8222BDC}"/>
    <cellStyle name="Normal 35 3" xfId="449" xr:uid="{CD2EA5A7-6165-4BE8-B87A-7B43F01E2D9D}"/>
    <cellStyle name="Normal 35 4" xfId="677" xr:uid="{0EC962B2-058B-42E3-AAE7-76211F3FBEA2}"/>
    <cellStyle name="Normal 35 5" xfId="718" xr:uid="{F1A8CA36-D212-4A64-8BE0-476D08B667C0}"/>
    <cellStyle name="Normal 35 6" xfId="910" xr:uid="{A5E8379E-4A30-4271-84C3-D70B5F95404A}"/>
    <cellStyle name="Normal 35 7" xfId="1016" xr:uid="{E8D9D09C-5204-494E-9227-FEBBBA7A3F9A}"/>
    <cellStyle name="Normal 36" xfId="115" xr:uid="{00000000-0005-0000-0000-00001D000000}"/>
    <cellStyle name="Normal 36 2" xfId="226" xr:uid="{B8D62C3C-57C1-47FD-8D3B-21D5837BE796}"/>
    <cellStyle name="Normal 36 3" xfId="450" xr:uid="{380A108C-2426-42F0-859C-174C10B58A40}"/>
    <cellStyle name="Normal 36 4" xfId="679" xr:uid="{BC2EC782-E7A0-4435-8D22-AE72AE5BD685}"/>
    <cellStyle name="Normal 36 5" xfId="719" xr:uid="{5D64F08B-EC24-42FB-8DD0-0F92CCCBA4EB}"/>
    <cellStyle name="Normal 36 6" xfId="912" xr:uid="{5287DD84-C6D7-4E08-BE9F-1C9F4D562EAC}"/>
    <cellStyle name="Normal 36 7" xfId="1018" xr:uid="{F6AD3776-5BDD-46C4-8C52-16C869DB707A}"/>
    <cellStyle name="Normal 37" xfId="116" xr:uid="{00000000-0005-0000-0000-00001E000000}"/>
    <cellStyle name="Normal 37 2" xfId="227" xr:uid="{C45D3F54-A30C-4D52-B4EE-2ADDBCF6643B}"/>
    <cellStyle name="Normal 37 3" xfId="451" xr:uid="{8096C5F3-BB5F-4503-A7F8-98FF1440C00A}"/>
    <cellStyle name="Normal 37 4" xfId="680" xr:uid="{18DD0EE5-788B-4F1E-8B9E-6E6084CF02F4}"/>
    <cellStyle name="Normal 37 5" xfId="720" xr:uid="{9F5FA0DF-EE2B-4B71-99CC-9E905B99B2CD}"/>
    <cellStyle name="Normal 37 6" xfId="913" xr:uid="{0DE3DE30-76C7-44A5-BBFE-DB22A459CAB5}"/>
    <cellStyle name="Normal 37 7" xfId="1019" xr:uid="{07FBD645-DFEB-4E4D-B481-00F8A19ED81D}"/>
    <cellStyle name="Normal 38" xfId="117" xr:uid="{00000000-0005-0000-0000-00001F000000}"/>
    <cellStyle name="Normal 38 2" xfId="228" xr:uid="{477BE521-8E70-4672-B8DE-69A028118E7C}"/>
    <cellStyle name="Normal 38 3" xfId="452" xr:uid="{752883C4-8485-4FA1-AAB4-BF33D97209D4}"/>
    <cellStyle name="Normal 38 4" xfId="681" xr:uid="{B3EBF0F5-D7E2-41BE-B048-073BBFEB5377}"/>
    <cellStyle name="Normal 38 5" xfId="721" xr:uid="{5453D2FF-4E60-4427-B200-11013CD10BED}"/>
    <cellStyle name="Normal 38 6" xfId="914" xr:uid="{B9EF8F91-8B2A-4B9E-AE21-8E29C501CE19}"/>
    <cellStyle name="Normal 38 7" xfId="1020" xr:uid="{63CD625E-0A09-4A76-8BBE-DAC9294FF131}"/>
    <cellStyle name="Normal 39" xfId="118" xr:uid="{00000000-0005-0000-0000-000020000000}"/>
    <cellStyle name="Normal 39 2" xfId="229" xr:uid="{E4200059-8558-49CD-8E1F-695558FC8B49}"/>
    <cellStyle name="Normal 39 3" xfId="453" xr:uid="{9CB9A446-2303-47CE-B1C1-450ED8D1EDF0}"/>
    <cellStyle name="Normal 39 4" xfId="682" xr:uid="{D3FE6995-B428-4EA9-AA7F-C69D822B571D}"/>
    <cellStyle name="Normal 39 5" xfId="722" xr:uid="{AB1DA299-C4E2-41FB-8E4E-21230C320D1D}"/>
    <cellStyle name="Normal 39 6" xfId="915" xr:uid="{CDE2483F-0BFE-42AA-B9AD-12DA7B4FCEFD}"/>
    <cellStyle name="Normal 39 7" xfId="1021" xr:uid="{150558C7-E5C7-4A5D-8ADC-01F5C2AF9928}"/>
    <cellStyle name="Normal 4" xfId="73" xr:uid="{00000000-0005-0000-0000-000021000000}"/>
    <cellStyle name="Normal 4 2" xfId="454" xr:uid="{6A1BA22C-E494-470A-9E98-6F2EDDC9F938}"/>
    <cellStyle name="Normal 4 3" xfId="723" xr:uid="{080105EE-5E75-4A01-B263-4DC4FAAA31B9}"/>
    <cellStyle name="Normal 40" xfId="119" xr:uid="{00000000-0005-0000-0000-000022000000}"/>
    <cellStyle name="Normal 40 2" xfId="230" xr:uid="{41A8EFD8-7B7C-4164-A3A9-A57E27CC9088}"/>
    <cellStyle name="Normal 40 3" xfId="455" xr:uid="{F95E9F43-C7D5-42D1-B3BD-3F8487EEEE05}"/>
    <cellStyle name="Normal 40 4" xfId="683" xr:uid="{06D875F5-31BD-4C80-96D0-2A8363EA8A87}"/>
    <cellStyle name="Normal 40 5" xfId="724" xr:uid="{047AD368-1201-45F1-AE25-EAF4ED5F830B}"/>
    <cellStyle name="Normal 40 6" xfId="916" xr:uid="{22DEE258-2812-49BC-AF9E-DC736FEA0489}"/>
    <cellStyle name="Normal 40 7" xfId="1022" xr:uid="{14A47BFD-2BD1-4844-9B52-91EA0AA4DAE8}"/>
    <cellStyle name="Normal 41" xfId="126" xr:uid="{00000000-0005-0000-0000-000023000000}"/>
    <cellStyle name="Normal 41 2" xfId="456" xr:uid="{43AA166F-68B9-4210-A428-DDEA38943C40}"/>
    <cellStyle name="Normal 41 3" xfId="689" xr:uid="{9B303BD4-017A-464D-805F-B2019CF7DBC8}"/>
    <cellStyle name="Normal 41 4" xfId="725" xr:uid="{803240BE-F868-458E-BF69-16FAD90022A6}"/>
    <cellStyle name="Normal 41 5" xfId="922" xr:uid="{DEC51C48-8FF4-4172-A66A-70E6FF093983}"/>
    <cellStyle name="Normal 41 6" xfId="1028" xr:uid="{7E604465-6C6C-4BD4-BF9A-BE9FA6BB3E0E}"/>
    <cellStyle name="Normal 42" xfId="128" xr:uid="{47D27DE2-5B50-4EC9-8178-FA31B61C4DDE}"/>
    <cellStyle name="Normal 42 2" xfId="310" xr:uid="{36402372-0083-462A-BA7A-E0A4E4A6D77A}"/>
    <cellStyle name="Normal 42 3" xfId="726" xr:uid="{C2E3C68F-3624-445A-9E1C-199606BAEB3F}"/>
    <cellStyle name="Normal 42 4" xfId="1063" xr:uid="{3BDBDA19-A639-4405-9A62-F99565B957BE}"/>
    <cellStyle name="Normal 43" xfId="127" xr:uid="{E6F7E41D-F630-41A2-8787-198A6CB22709}"/>
    <cellStyle name="Normal 44" xfId="237" xr:uid="{75B56D19-34CE-43B6-BE21-B90197844403}"/>
    <cellStyle name="Normal 45" xfId="273" xr:uid="{9E3055A9-A08D-429A-976C-EAFE033EC5BC}"/>
    <cellStyle name="Normal 46" xfId="309" xr:uid="{D8EDD436-7D36-4512-AD6C-69BB77CE4819}"/>
    <cellStyle name="Normal 47" xfId="346" xr:uid="{7F60C689-65AD-447C-8A4F-C0AF999E1349}"/>
    <cellStyle name="Normal 48" xfId="384" xr:uid="{81663C66-788C-46E6-8B7B-2455DD9935C3}"/>
    <cellStyle name="Normal 49" xfId="421" xr:uid="{2B203CC6-E3C9-4559-B241-3D124711AECA}"/>
    <cellStyle name="Normal 5" xfId="80" xr:uid="{00000000-0005-0000-0000-000024000000}"/>
    <cellStyle name="Normal 5 2" xfId="201" xr:uid="{5C18CF14-0F9B-41DD-B6A2-E7699C96B9B4}"/>
    <cellStyle name="Normal 5 3" xfId="457" xr:uid="{48373F59-CA18-4520-8564-5D2B5B09F624}"/>
    <cellStyle name="Normal 5 4" xfId="656" xr:uid="{B68B30FD-B257-4C4D-A7CD-EC2C3DF3415D}"/>
    <cellStyle name="Normal 5 5" xfId="727" xr:uid="{E5829ED7-F220-4658-BD69-EFA515D83489}"/>
    <cellStyle name="Normal 5 6" xfId="889" xr:uid="{B329F251-E460-42F1-9312-7D11D41273DD}"/>
    <cellStyle name="Normal 5 7" xfId="995" xr:uid="{3625BD56-8076-4817-8BB7-258817AF8707}"/>
    <cellStyle name="Normal 50" xfId="547" xr:uid="{B1A9825B-AA17-4C81-BCFC-666827BCCE05}"/>
    <cellStyle name="Normal 51" xfId="1062" xr:uid="{5380ED28-75E6-4B21-BD71-7A392B54A088}"/>
    <cellStyle name="Normal 6" xfId="77" xr:uid="{00000000-0005-0000-0000-000025000000}"/>
    <cellStyle name="Normal 6 2" xfId="198" xr:uid="{31BEE663-4C4B-48B7-9333-44609E7EA9A2}"/>
    <cellStyle name="Normal 6 3" xfId="458" xr:uid="{06735DB6-B254-4FF4-93D3-ECBD014AA922}"/>
    <cellStyle name="Normal 6 4" xfId="653" xr:uid="{E92F262F-E203-49A3-BDE8-D1E45ECE2A68}"/>
    <cellStyle name="Normal 6 5" xfId="728" xr:uid="{A52A6EBD-E0E2-4225-AB88-E4D26DE6B667}"/>
    <cellStyle name="Normal 6 6" xfId="886" xr:uid="{4F9AB46F-083E-487E-BD99-353528B8AA96}"/>
    <cellStyle name="Normal 6 7" xfId="992" xr:uid="{DB20EF46-27BD-49BC-B6F1-7635E658A05C}"/>
    <cellStyle name="Normal 7" xfId="71" xr:uid="{00000000-0005-0000-0000-000026000000}"/>
    <cellStyle name="Normal 7 2" xfId="195" xr:uid="{08A515A8-F913-4DF8-8399-A391AAE3EB45}"/>
    <cellStyle name="Normal 7 3" xfId="459" xr:uid="{18F29190-AEB9-4017-BA73-FA1874A9E97C}"/>
    <cellStyle name="Normal 7 4" xfId="650" xr:uid="{D101715E-582A-478D-B05C-7734EF2D86CD}"/>
    <cellStyle name="Normal 7 5" xfId="729" xr:uid="{A578B9A3-C55C-4C33-AF58-69D079467F21}"/>
    <cellStyle name="Normal 7 6" xfId="883" xr:uid="{A4EBDF08-5EEA-402B-8A7E-058F34890CCB}"/>
    <cellStyle name="Normal 7 7" xfId="989" xr:uid="{3F475D26-BCD6-4CEF-946D-74DD1C390350}"/>
    <cellStyle name="Normal 8" xfId="89" xr:uid="{00000000-0005-0000-0000-000027000000}"/>
    <cellStyle name="Normal 8 2" xfId="210" xr:uid="{FB697B49-A91C-4660-AA99-14C82FC5C661}"/>
    <cellStyle name="Normal 8 3" xfId="460" xr:uid="{3D02576D-1CC5-4B8A-A325-4F1C8E4D79D1}"/>
    <cellStyle name="Normal 8 4" xfId="665" xr:uid="{17C4C048-E678-4670-B401-66FFC1B7D313}"/>
    <cellStyle name="Normal 8 5" xfId="730" xr:uid="{2597DFF8-B2B2-4133-B02F-48AC15303DA3}"/>
    <cellStyle name="Normal 8 6" xfId="898" xr:uid="{CF945032-3413-4535-A5B3-F64D73312D0A}"/>
    <cellStyle name="Normal 8 7" xfId="1004" xr:uid="{5D77ABA4-8618-468B-90FD-6B0B23986CA0}"/>
    <cellStyle name="Normal 9" xfId="43" xr:uid="{00000000-0005-0000-0000-000028000000}"/>
    <cellStyle name="Normal 9 2" xfId="171" xr:uid="{9808B1AA-7EBF-4581-BDB4-9CF7BC941170}"/>
    <cellStyle name="Normal 9 3" xfId="461" xr:uid="{2FA7CE57-027C-4159-90CF-44BCE18F1B53}"/>
    <cellStyle name="Normal 9 4" xfId="626" xr:uid="{AEF47B5C-76B7-45FA-A866-51894B694742}"/>
    <cellStyle name="Normal 9 5" xfId="731" xr:uid="{874E518A-8E3E-498F-B602-DD68980D1A27}"/>
    <cellStyle name="Normal 9 6" xfId="859" xr:uid="{27F8D5E0-2920-4584-AAE8-114193B82DB7}"/>
    <cellStyle name="Normal 9 7" xfId="965" xr:uid="{F5C57B77-8756-4118-B2FE-398178E97443}"/>
    <cellStyle name="Procent" xfId="420" builtinId="5"/>
    <cellStyle name="Virgulă" xfId="383" builtinId="3"/>
    <cellStyle name="Virgulă 2" xfId="53" xr:uid="{00000000-0005-0000-0000-000029000000}"/>
    <cellStyle name="Virgulă 2 10" xfId="633" xr:uid="{535C2767-D785-4B1F-B104-629D6C18BD2C}"/>
    <cellStyle name="Virgulă 2 11" xfId="732" xr:uid="{DE4AA6CD-4FFD-40CC-8CC7-ABB6AEF259D5}"/>
    <cellStyle name="Virgulă 2 12" xfId="866" xr:uid="{EED9BA05-1851-49D0-9D8E-5B2B48F8060B}"/>
    <cellStyle name="Virgulă 2 13" xfId="972" xr:uid="{F1DD609A-45D7-49A0-AE0F-8C9B9DFDC887}"/>
    <cellStyle name="Virgulă 2 14" xfId="1029" xr:uid="{21D95160-FA6B-45CC-A843-367F4C006149}"/>
    <cellStyle name="Virgulă 2 15" xfId="1090" xr:uid="{8E644D1E-F2E7-451F-88F9-EF505C3C8CCF}"/>
    <cellStyle name="Virgulă 2 2" xfId="178" xr:uid="{875115B6-1231-4B59-8580-ED5BDDC5D001}"/>
    <cellStyle name="Virgulă 2 3" xfId="264" xr:uid="{C206F926-686F-4340-97AA-29B1F25F9205}"/>
    <cellStyle name="Virgulă 2 4" xfId="300" xr:uid="{C3DB213E-55B5-457D-8D30-A6F9CD175691}"/>
    <cellStyle name="Virgulă 2 5" xfId="337" xr:uid="{ABAF4B29-64D7-4BF5-9ED8-4D28075D7202}"/>
    <cellStyle name="Virgulă 2 6" xfId="373" xr:uid="{CC40B195-D23B-4AEA-9468-BE520C0D73DD}"/>
    <cellStyle name="Virgulă 2 7" xfId="411" xr:uid="{34A8D9B0-71BC-40A9-8FF6-B6ACA592B061}"/>
    <cellStyle name="Virgulă 2 8" xfId="462" xr:uid="{8A288886-A91C-4397-A942-765C2FA7D734}"/>
    <cellStyle name="Virgulă 2 9" xfId="574" xr:uid="{89805F8D-5ED6-48AE-975E-FCC56BE7580B}"/>
    <cellStyle name="Обычный 10" xfId="100" xr:uid="{00000000-0005-0000-0000-00002A000000}"/>
    <cellStyle name="Обычный 10 2" xfId="218" xr:uid="{DA39619C-4736-4C27-9E12-FA0481C925A0}"/>
    <cellStyle name="Обычный 10 3" xfId="463" xr:uid="{721636E6-ACB6-4BD1-B499-E1CCF01B03C7}"/>
    <cellStyle name="Обычный 10 4" xfId="672" xr:uid="{C7162121-1271-4EC1-8E4F-E91CE26B6374}"/>
    <cellStyle name="Обычный 10 5" xfId="733" xr:uid="{539C56D9-27DD-4C52-B7EF-4319A1163DB4}"/>
    <cellStyle name="Обычный 10 6" xfId="905" xr:uid="{65546B75-EF8C-4796-A88A-67EF1A8E8906}"/>
    <cellStyle name="Обычный 10 7" xfId="1011" xr:uid="{2F4F1706-5A46-44A4-BCBA-D82EF27F460C}"/>
    <cellStyle name="Обычный 11" xfId="101" xr:uid="{00000000-0005-0000-0000-00002B000000}"/>
    <cellStyle name="Обычный 11 2" xfId="219" xr:uid="{ADF49FF3-002F-43B3-88B3-B5576AB78CAA}"/>
    <cellStyle name="Обычный 11 3" xfId="464" xr:uid="{4AA0B525-9996-4E93-B3AB-5F92FB6D24BD}"/>
    <cellStyle name="Обычный 11 4" xfId="673" xr:uid="{D3B68D3D-DA1D-45A2-9B1C-76CD947E0905}"/>
    <cellStyle name="Обычный 11 5" xfId="734" xr:uid="{8D3D0D8A-7E25-449E-9C97-5DEEEE09610C}"/>
    <cellStyle name="Обычный 11 6" xfId="906" xr:uid="{84690609-89CC-4B1D-AFA6-0ED6B3A61E85}"/>
    <cellStyle name="Обычный 11 7" xfId="1012" xr:uid="{5600931B-E3D7-417E-913D-92B3B8058E50}"/>
    <cellStyle name="Обычный 12" xfId="114" xr:uid="{00000000-0005-0000-0000-00002C000000}"/>
    <cellStyle name="Обычный 12 2" xfId="225" xr:uid="{316AF495-CF4A-43CD-A250-097788E05127}"/>
    <cellStyle name="Обычный 12 3" xfId="465" xr:uid="{02BF98FE-274D-4104-91B4-C5005DF31152}"/>
    <cellStyle name="Обычный 12 4" xfId="678" xr:uid="{D87C5AB6-3858-4825-9C79-495F2972349D}"/>
    <cellStyle name="Обычный 12 5" xfId="735" xr:uid="{9D32E2E9-C8B4-42D0-82F0-453410D29D09}"/>
    <cellStyle name="Обычный 12 6" xfId="911" xr:uid="{CF0E35CB-E17D-4726-B1E5-E3F26E23EC12}"/>
    <cellStyle name="Обычный 12 7" xfId="1017" xr:uid="{AB6495DE-789B-454B-A570-0C402B497E30}"/>
    <cellStyle name="Обычный 13" xfId="120" xr:uid="{00000000-0005-0000-0000-00002D000000}"/>
    <cellStyle name="Обычный 13 10" xfId="736" xr:uid="{7324F4E5-607F-406D-BE17-16E7E28523EF}"/>
    <cellStyle name="Обычный 13 2" xfId="231" xr:uid="{E471E10D-DA9F-41F8-B1D1-30FAFE838EF2}"/>
    <cellStyle name="Обычный 13 3" xfId="272" xr:uid="{DE68F0F4-282E-4152-A9EB-52CC569C18D2}"/>
    <cellStyle name="Обычный 13 4" xfId="308" xr:uid="{E84695C8-A3F5-49A8-B9D0-9A1E28A3EFED}"/>
    <cellStyle name="Обычный 13 5" xfId="345" xr:uid="{F0A9D2B5-22B7-46EE-ACE7-F7635621FE1A}"/>
    <cellStyle name="Обычный 13 6" xfId="381" xr:uid="{EDAA120E-EB3F-490D-8C1F-A533EB2A854F}"/>
    <cellStyle name="Обычный 13 7" xfId="419" xr:uid="{8B3D0F65-F6C5-408D-A168-EB46C3DDD172}"/>
    <cellStyle name="Обычный 13 8" xfId="466" xr:uid="{445D9947-DAD6-4D24-850C-0289488208DB}"/>
    <cellStyle name="Обычный 13 9" xfId="582" xr:uid="{8508B328-C404-4759-977C-9FC3DCED40AE}"/>
    <cellStyle name="Обычный 14" xfId="121" xr:uid="{00000000-0005-0000-0000-00002E000000}"/>
    <cellStyle name="Обычный 14 2" xfId="232" xr:uid="{3EF1EF76-E5AB-4AF9-9460-E5D2051E311B}"/>
    <cellStyle name="Обычный 14 3" xfId="467" xr:uid="{9C4A6470-6AA3-44F0-AC1B-324D82941070}"/>
    <cellStyle name="Обычный 14 4" xfId="684" xr:uid="{16AF80F4-D56D-4627-B38F-46E4956940C5}"/>
    <cellStyle name="Обычный 14 5" xfId="737" xr:uid="{A16C8A70-B81A-4CC1-B058-90E062E68627}"/>
    <cellStyle name="Обычный 14 6" xfId="917" xr:uid="{ABEC367F-D997-4723-A6F3-21B7D3A7F984}"/>
    <cellStyle name="Обычный 14 7" xfId="1023" xr:uid="{757ED89D-D686-473F-A7BF-E52E977E1EAA}"/>
    <cellStyle name="Обычный 15" xfId="122" xr:uid="{00000000-0005-0000-0000-00002F000000}"/>
    <cellStyle name="Обычный 15 2" xfId="233" xr:uid="{C64D48CA-7851-4E52-8194-8D3F7F45DBEC}"/>
    <cellStyle name="Обычный 15 3" xfId="468" xr:uid="{9BA66680-C342-4E9E-947B-3AD4E27680C2}"/>
    <cellStyle name="Обычный 15 4" xfId="685" xr:uid="{E5A13622-080B-47E9-A6B1-40B0309EC803}"/>
    <cellStyle name="Обычный 15 5" xfId="738" xr:uid="{4523CB9E-0EC9-4251-BB58-0FE4AF8EF7C1}"/>
    <cellStyle name="Обычный 15 6" xfId="918" xr:uid="{24137D22-6990-4566-AA9C-DE223F664A25}"/>
    <cellStyle name="Обычный 15 7" xfId="1024" xr:uid="{C7D0A6C8-900F-48BC-A0F7-824FB2DC7955}"/>
    <cellStyle name="Обычный 16" xfId="123" xr:uid="{00000000-0005-0000-0000-000030000000}"/>
    <cellStyle name="Обычный 16 2" xfId="234" xr:uid="{D0A95617-ACE8-4281-A258-AA3D39196860}"/>
    <cellStyle name="Обычный 16 3" xfId="469" xr:uid="{8EDF4D9B-4899-4120-AC5F-D998743BB0F0}"/>
    <cellStyle name="Обычный 16 4" xfId="686" xr:uid="{FF6506EF-C5C6-461B-A6D5-F08F18459B61}"/>
    <cellStyle name="Обычный 16 5" xfId="739" xr:uid="{7AB63CDD-FB2A-41C8-AA95-F42BBF4D4005}"/>
    <cellStyle name="Обычный 16 6" xfId="919" xr:uid="{C5B9526F-C01A-40DA-AFE8-4479202EB272}"/>
    <cellStyle name="Обычный 16 7" xfId="1025" xr:uid="{A2F8174A-BEE1-4172-94FF-CE3A98AB8563}"/>
    <cellStyle name="Обычный 17" xfId="124" xr:uid="{00000000-0005-0000-0000-000031000000}"/>
    <cellStyle name="Обычный 17 2" xfId="235" xr:uid="{8E41C30A-4B9A-4108-A997-BD43A98DA8B5}"/>
    <cellStyle name="Обычный 17 3" xfId="470" xr:uid="{A69B726B-113F-41AE-BC40-E18CD44627BD}"/>
    <cellStyle name="Обычный 17 4" xfId="687" xr:uid="{735A2B80-89C0-4B23-99F4-DF07D561FB71}"/>
    <cellStyle name="Обычный 17 5" xfId="740" xr:uid="{D73A0AB4-A20E-4444-B984-F1E377502C53}"/>
    <cellStyle name="Обычный 17 6" xfId="920" xr:uid="{5B96EC04-5A07-44AE-BDF8-279DB1247F26}"/>
    <cellStyle name="Обычный 17 7" xfId="1026" xr:uid="{1675827A-9578-4F37-924D-D379D135B7A4}"/>
    <cellStyle name="Обычный 18" xfId="125" xr:uid="{00000000-0005-0000-0000-000032000000}"/>
    <cellStyle name="Обычный 18 2" xfId="236" xr:uid="{CB726DD1-B979-4159-BE91-BB07ED2D6579}"/>
    <cellStyle name="Обычный 18 3" xfId="471" xr:uid="{EE5FF960-006E-446D-BA57-3F4CA60E6F4E}"/>
    <cellStyle name="Обычный 18 4" xfId="688" xr:uid="{7F3FF20F-A0C8-423A-BC13-6E8EC367EC3B}"/>
    <cellStyle name="Обычный 18 5" xfId="741" xr:uid="{77262AD4-2661-446F-8FD7-09FF752CBBC3}"/>
    <cellStyle name="Обычный 18 6" xfId="921" xr:uid="{A0EAC1F9-F933-4675-ACB6-873B53E582AA}"/>
    <cellStyle name="Обычный 18 7" xfId="1027" xr:uid="{4FB1D182-708A-490A-9190-6BB716D9C34F}"/>
    <cellStyle name="Обычный 19" xfId="690" xr:uid="{BF0A03F7-F313-4AD0-BA69-B1984B8578D7}"/>
    <cellStyle name="Обычный 2" xfId="70" xr:uid="{00000000-0005-0000-0000-000033000000}"/>
    <cellStyle name="Обычный 2 10" xfId="104" xr:uid="{00000000-0005-0000-0000-000034000000}"/>
    <cellStyle name="Обычный 2 10 2" xfId="473" xr:uid="{B598CF6D-51C7-480C-970D-303AE6EA099B}"/>
    <cellStyle name="Обычный 2 10 3" xfId="743" xr:uid="{5324F470-E443-4F42-8BA4-7124E9AF0108}"/>
    <cellStyle name="Обычный 2 11" xfId="194" xr:uid="{D7C6734E-6A86-4C70-B4E5-23E340F46A20}"/>
    <cellStyle name="Обычный 2 12" xfId="472" xr:uid="{ED4D9C5D-7194-4152-B763-9F7234B85A31}"/>
    <cellStyle name="Обычный 2 13" xfId="649" xr:uid="{3201ADAA-1386-4096-8346-9335FAEEEE52}"/>
    <cellStyle name="Обычный 2 14" xfId="742" xr:uid="{33889C34-6153-4610-BBB4-D9D92507C4A3}"/>
    <cellStyle name="Обычный 2 15" xfId="882" xr:uid="{2F71BD43-F901-4043-A0D5-426DF578D39E}"/>
    <cellStyle name="Обычный 2 16" xfId="988" xr:uid="{07DDC12A-0FFC-4482-BE74-8B905D31C0B8}"/>
    <cellStyle name="Обычный 2 2" xfId="93" xr:uid="{00000000-0005-0000-0000-000035000000}"/>
    <cellStyle name="Обычный 2 2 10" xfId="901" xr:uid="{ADB24A7F-24F9-4A2B-B89F-945EAB2116FB}"/>
    <cellStyle name="Обычный 2 2 11" xfId="1007" xr:uid="{2842BC48-E108-439F-97B1-4881D875DE06}"/>
    <cellStyle name="Обычный 2 2 2" xfId="51" xr:uid="{00000000-0005-0000-0000-000036000000}"/>
    <cellStyle name="Обычный 2 2 2 2" xfId="475" xr:uid="{2F0CDE61-0D17-4AE9-A7AA-BBF1B74B434E}"/>
    <cellStyle name="Обычный 2 2 2 3" xfId="745" xr:uid="{B93A1AD1-B3C1-4AFF-AE00-952CF9C1A91F}"/>
    <cellStyle name="Обычный 2 2 3" xfId="50" xr:uid="{00000000-0005-0000-0000-000037000000}"/>
    <cellStyle name="Обычный 2 2 3 2" xfId="476" xr:uid="{CBB09DCE-2986-4D85-AE34-6C1F2FC1A2B0}"/>
    <cellStyle name="Обычный 2 2 3 3" xfId="746" xr:uid="{25115490-15AF-4C05-8A99-47D73A4B459A}"/>
    <cellStyle name="Обычный 2 2 4" xfId="49" xr:uid="{00000000-0005-0000-0000-000038000000}"/>
    <cellStyle name="Обычный 2 2 4 2" xfId="477" xr:uid="{A38D78DC-3DD2-4B67-AD62-0D266F72EF27}"/>
    <cellStyle name="Обычный 2 2 4 3" xfId="747" xr:uid="{B3552F17-A652-40C2-932C-1617C72561AB}"/>
    <cellStyle name="Обычный 2 2 5" xfId="102" xr:uid="{00000000-0005-0000-0000-000039000000}"/>
    <cellStyle name="Обычный 2 2 5 2" xfId="478" xr:uid="{B0CEF816-1643-4D70-97D4-6AEC492F3090}"/>
    <cellStyle name="Обычный 2 2 5 3" xfId="748" xr:uid="{1A250349-AEDA-4BE1-ACB1-A72CF658D409}"/>
    <cellStyle name="Обычный 2 2 6" xfId="213" xr:uid="{77DABAE5-2092-4391-9E89-45A3A84C89B5}"/>
    <cellStyle name="Обычный 2 2 7" xfId="474" xr:uid="{171933E7-8548-4029-9585-E9820F0BE7A6}"/>
    <cellStyle name="Обычный 2 2 8" xfId="668" xr:uid="{E8328A83-85F2-402A-B13F-0BA58593F385}"/>
    <cellStyle name="Обычный 2 2 9" xfId="744" xr:uid="{DCDE18E1-1E7B-405D-8F9F-CCE304D14663}"/>
    <cellStyle name="Обычный 2 3" xfId="72" xr:uid="{00000000-0005-0000-0000-00003A000000}"/>
    <cellStyle name="Обычный 2 3 2" xfId="479" xr:uid="{A5A5BBB9-213B-428F-9691-6E6D1D86E3E8}"/>
    <cellStyle name="Обычный 2 3 3" xfId="749" xr:uid="{99E5AD04-4EAD-445C-A6E1-D7E870E5DC57}"/>
    <cellStyle name="Обычный 2 4" xfId="69" xr:uid="{00000000-0005-0000-0000-00003B000000}"/>
    <cellStyle name="Обычный 2 4 2" xfId="480" xr:uid="{50F81088-19B9-4F49-96FA-0768E270D64C}"/>
    <cellStyle name="Обычный 2 4 3" xfId="750" xr:uid="{479D3C48-2471-4D55-9C1C-E42DA9123A17}"/>
    <cellStyle name="Обычный 2 5" xfId="68" xr:uid="{00000000-0005-0000-0000-00003C000000}"/>
    <cellStyle name="Обычный 2 5 2" xfId="193" xr:uid="{50B85358-399D-42E8-BFFD-41B2173F1129}"/>
    <cellStyle name="Обычный 2 5 3" xfId="481" xr:uid="{8597C212-2F49-4D9B-A8E7-0E10D98213B2}"/>
    <cellStyle name="Обычный 2 5 4" xfId="648" xr:uid="{3914C1C5-1171-4164-9D9A-D4E49C4213ED}"/>
    <cellStyle name="Обычный 2 5 5" xfId="751" xr:uid="{BDFFFE91-874F-4ADB-BAC6-02DEC4526F98}"/>
    <cellStyle name="Обычный 2 5 6" xfId="881" xr:uid="{FDE043D6-9F0A-42C6-BC63-482DB9BFE90F}"/>
    <cellStyle name="Обычный 2 5 7" xfId="987" xr:uid="{E0CA09C8-9F11-4C5A-A984-E7E79E8D599C}"/>
    <cellStyle name="Обычный 2 6" xfId="48" xr:uid="{00000000-0005-0000-0000-00003D000000}"/>
    <cellStyle name="Обычный 2 6 2" xfId="176" xr:uid="{A0E181EF-4AD8-4AF1-9740-08E645B37906}"/>
    <cellStyle name="Обычный 2 6 3" xfId="482" xr:uid="{FB9AF134-DDB8-4833-A48C-2C6E28415596}"/>
    <cellStyle name="Обычный 2 6 4" xfId="631" xr:uid="{BD00D913-BEE1-4224-B166-B21FED51D2D8}"/>
    <cellStyle name="Обычный 2 6 5" xfId="752" xr:uid="{48DA4421-A227-4B2A-B057-28139F9BBB16}"/>
    <cellStyle name="Обычный 2 6 6" xfId="864" xr:uid="{B006BAC9-089A-4328-941C-C649FE402151}"/>
    <cellStyle name="Обычный 2 6 7" xfId="970" xr:uid="{FCB40564-6E58-4985-9A94-BA338602AA0D}"/>
    <cellStyle name="Обычный 2 7" xfId="91" xr:uid="{00000000-0005-0000-0000-00003E000000}"/>
    <cellStyle name="Обычный 2 7 2" xfId="483" xr:uid="{C3809BE1-5E53-407A-881F-51CF629954D2}"/>
    <cellStyle name="Обычный 2 7 3" xfId="753" xr:uid="{CF9F5C1F-DAA7-4315-A216-EB9DB97A8494}"/>
    <cellStyle name="Обычный 2 8" xfId="47" xr:uid="{00000000-0005-0000-0000-00003F000000}"/>
    <cellStyle name="Обычный 2 8 2" xfId="175" xr:uid="{EB9F20EF-EBAB-4F4F-AC0E-D50923948B14}"/>
    <cellStyle name="Обычный 2 8 3" xfId="484" xr:uid="{003A18A0-16FF-44F2-A56C-644842ED61DA}"/>
    <cellStyle name="Обычный 2 8 4" xfId="630" xr:uid="{C2ED687E-161A-427D-A8E9-FA95481F5315}"/>
    <cellStyle name="Обычный 2 8 5" xfId="754" xr:uid="{191DA282-A423-47A8-8627-930D5A3A2631}"/>
    <cellStyle name="Обычный 2 8 6" xfId="863" xr:uid="{47101B9A-5574-49B7-A3C9-7BD5D9EDA435}"/>
    <cellStyle name="Обычный 2 8 7" xfId="969" xr:uid="{8D9999B2-07CF-4876-9529-CEDF9011F207}"/>
    <cellStyle name="Обычный 2 9" xfId="99" xr:uid="{00000000-0005-0000-0000-000040000000}"/>
    <cellStyle name="Обычный 2 9 2" xfId="485" xr:uid="{966CC677-3CE4-4708-806C-3E417C0DFE40}"/>
    <cellStyle name="Обычный 2 9 3" xfId="755" xr:uid="{2CB258A1-94E6-41FF-9221-DE2DCDE569FE}"/>
    <cellStyle name="Обычный 2 9 4" xfId="1098" xr:uid="{E74E36E0-ADFC-4403-8C01-4F81685CED26}"/>
    <cellStyle name="Обычный 3" xfId="45" xr:uid="{00000000-0005-0000-0000-000041000000}"/>
    <cellStyle name="Обычный 3 10" xfId="756" xr:uid="{8597CA50-4892-423B-BD98-7E5D4330EE74}"/>
    <cellStyle name="Обычный 3 11" xfId="861" xr:uid="{EB00C992-F6ED-4DF8-814C-317193E6969D}"/>
    <cellStyle name="Обычный 3 12" xfId="967" xr:uid="{FC8BB180-89E4-4346-A9E0-9DA84F2F6C5A}"/>
    <cellStyle name="Обычный 3 2" xfId="44" xr:uid="{00000000-0005-0000-0000-000042000000}"/>
    <cellStyle name="Обычный 3 2 2" xfId="172" xr:uid="{C4964EB1-2914-4DB2-A600-7F46FD0D6814}"/>
    <cellStyle name="Обычный 3 2 3" xfId="487" xr:uid="{A8B1E1F3-B1F6-48E0-82BA-30A71F525D30}"/>
    <cellStyle name="Обычный 3 2 4" xfId="627" xr:uid="{51137339-D7FD-4D75-9419-02C1114E6B5B}"/>
    <cellStyle name="Обычный 3 2 5" xfId="757" xr:uid="{EB5496D9-1701-4EDC-9EE4-0292826E1F6D}"/>
    <cellStyle name="Обычный 3 2 6" xfId="860" xr:uid="{59B2A7A4-1EAC-4CAB-8047-01AB4AD78BFB}"/>
    <cellStyle name="Обычный 3 2 7" xfId="966" xr:uid="{0F66539B-62F4-45A1-A54B-56CF1A777D14}"/>
    <cellStyle name="Обычный 3 3" xfId="42" xr:uid="{00000000-0005-0000-0000-000043000000}"/>
    <cellStyle name="Обычный 3 3 2" xfId="170" xr:uid="{B15EC22A-8B72-4FB0-9163-16F274B682FF}"/>
    <cellStyle name="Обычный 3 3 3" xfId="488" xr:uid="{7DEBA7E3-91E3-49C8-A0D9-D62F329B025E}"/>
    <cellStyle name="Обычный 3 3 4" xfId="625" xr:uid="{BA02B535-BB80-4BA6-800B-996032783C43}"/>
    <cellStyle name="Обычный 3 3 5" xfId="758" xr:uid="{F7091334-AB57-4CA2-8490-EBEBFE0C966B}"/>
    <cellStyle name="Обычный 3 3 6" xfId="858" xr:uid="{9904D51E-7F26-45F0-93E3-091326765D71}"/>
    <cellStyle name="Обычный 3 3 7" xfId="964" xr:uid="{49B299D1-248F-401E-9AAA-FA16AAB789A4}"/>
    <cellStyle name="Обычный 3 4" xfId="41" xr:uid="{00000000-0005-0000-0000-000044000000}"/>
    <cellStyle name="Обычный 3 4 2" xfId="169" xr:uid="{5958B5CD-7994-44AE-BBB8-3BE1D199505D}"/>
    <cellStyle name="Обычный 3 4 3" xfId="489" xr:uid="{2D9FD95A-6994-4E15-AB4C-992A02001DBC}"/>
    <cellStyle name="Обычный 3 4 4" xfId="624" xr:uid="{3DF01BA2-D652-469C-85D2-C4F07066AEA1}"/>
    <cellStyle name="Обычный 3 4 5" xfId="759" xr:uid="{19397ECD-1AD4-4380-81C8-BAA81360FE0C}"/>
    <cellStyle name="Обычный 3 4 6" xfId="857" xr:uid="{65EAD538-943F-4FED-B029-C85D78A559A3}"/>
    <cellStyle name="Обычный 3 4 7" xfId="963" xr:uid="{51683236-8061-49D3-A022-B1434C39CEA0}"/>
    <cellStyle name="Обычный 3 5" xfId="78" xr:uid="{00000000-0005-0000-0000-000045000000}"/>
    <cellStyle name="Обычный 3 5 2" xfId="199" xr:uid="{59412DD5-127C-4B4B-84F4-E6636FBF114B}"/>
    <cellStyle name="Обычный 3 5 3" xfId="490" xr:uid="{9CCB3683-5F0E-4C08-ADB9-CD3824846582}"/>
    <cellStyle name="Обычный 3 5 4" xfId="654" xr:uid="{0ED33C14-F675-4FB6-B1C1-0A774FF8A342}"/>
    <cellStyle name="Обычный 3 5 5" xfId="760" xr:uid="{7A8F579B-1DB4-41AB-88A5-BF1C523075C8}"/>
    <cellStyle name="Обычный 3 5 6" xfId="887" xr:uid="{F2DBD4D8-5A3A-434E-8FAA-794218200EE3}"/>
    <cellStyle name="Обычный 3 5 7" xfId="993" xr:uid="{23A054F9-1A97-4586-9B77-AAA50E127A59}"/>
    <cellStyle name="Обычный 3 6" xfId="103" xr:uid="{00000000-0005-0000-0000-000046000000}"/>
    <cellStyle name="Обычный 3 6 2" xfId="491" xr:uid="{85C7CE0C-DBD9-4BDE-8F1A-5A3839EF6E2C}"/>
    <cellStyle name="Обычный 3 6 3" xfId="761" xr:uid="{83D8B034-E0EB-4D55-9B1C-1E5ECD2A4329}"/>
    <cellStyle name="Обычный 3 6 4" xfId="1099" xr:uid="{B10DE2F2-5424-41D5-94A7-D01F9898DC1E}"/>
    <cellStyle name="Обычный 3 7" xfId="173" xr:uid="{549D1B09-DBB4-475C-8207-69D378782359}"/>
    <cellStyle name="Обычный 3 8" xfId="486" xr:uid="{EEEBB1B2-7B26-4EB0-8FC1-CFFADFEF0072}"/>
    <cellStyle name="Обычный 3 9" xfId="628" xr:uid="{996CD3D7-3301-4F5C-A752-8BC76968E63E}"/>
    <cellStyle name="Обычный 4" xfId="81" xr:uid="{00000000-0005-0000-0000-000047000000}"/>
    <cellStyle name="Обычный 4 2" xfId="202" xr:uid="{BA7053CA-6832-4E48-9CE0-8D32BA4C7EA1}"/>
    <cellStyle name="Обычный 4 3" xfId="492" xr:uid="{643001B0-5E34-4188-91F1-A30BE06CA62A}"/>
    <cellStyle name="Обычный 4 4" xfId="657" xr:uid="{AEA31378-AF6D-4ACC-8060-268C6DAA1ADC}"/>
    <cellStyle name="Обычный 4 5" xfId="762" xr:uid="{59C45AFA-4271-483D-8F8E-3112F54E079C}"/>
    <cellStyle name="Обычный 4 6" xfId="890" xr:uid="{DEF4B3CA-5987-416B-BFF0-D17164E4923E}"/>
    <cellStyle name="Обычный 4 7" xfId="996" xr:uid="{89C33A4C-3AED-45EE-9E9A-E13D3981D898}"/>
    <cellStyle name="Обычный 5" xfId="82" xr:uid="{00000000-0005-0000-0000-000048000000}"/>
    <cellStyle name="Обычный 5 2" xfId="40" xr:uid="{00000000-0005-0000-0000-000049000000}"/>
    <cellStyle name="Обычный 5 2 2" xfId="168" xr:uid="{52EC1261-FC6F-4A3A-B089-88951E90701F}"/>
    <cellStyle name="Обычный 5 2 3" xfId="494" xr:uid="{5D1CCD14-34E2-4D3C-A35E-3D8D155C31CC}"/>
    <cellStyle name="Обычный 5 2 4" xfId="623" xr:uid="{83C41D51-FF0B-4A40-A7C2-5C55ADD6C74E}"/>
    <cellStyle name="Обычный 5 2 5" xfId="764" xr:uid="{B4CE2497-813C-405A-A644-BD5074612CDF}"/>
    <cellStyle name="Обычный 5 2 6" xfId="856" xr:uid="{9B6958D8-6725-4607-A117-B2DE84D2B062}"/>
    <cellStyle name="Обычный 5 2 7" xfId="962" xr:uid="{0F7B73F5-DAAA-49E1-A787-E91E68ED220E}"/>
    <cellStyle name="Обычный 5 3" xfId="203" xr:uid="{AB10C22F-D7F2-4D19-BEF5-38EBE2CE8F8E}"/>
    <cellStyle name="Обычный 5 4" xfId="493" xr:uid="{748219EE-0F4D-4F5F-814C-817AF648822A}"/>
    <cellStyle name="Обычный 5 5" xfId="658" xr:uid="{964A9B73-8EA3-4B5B-A733-3E07006E0155}"/>
    <cellStyle name="Обычный 5 6" xfId="763" xr:uid="{01C4439F-BE8C-4CF2-9774-633E98DC857D}"/>
    <cellStyle name="Обычный 5 7" xfId="891" xr:uid="{DD84E591-6329-4B7E-B71A-95768406C1B1}"/>
    <cellStyle name="Обычный 5 8" xfId="997" xr:uid="{97643C2F-119F-4878-809A-617FBF1B72AD}"/>
    <cellStyle name="Обычный 6" xfId="39" xr:uid="{00000000-0005-0000-0000-00004A000000}"/>
    <cellStyle name="Обычный 6 2" xfId="167" xr:uid="{CA1E0657-576C-4F50-B593-F1ABDFEBD8FE}"/>
    <cellStyle name="Обычный 6 3" xfId="495" xr:uid="{F5A60881-475F-4C9A-BCCE-2CC093AA2896}"/>
    <cellStyle name="Обычный 6 4" xfId="622" xr:uid="{E8A8CBA0-C24A-4C69-8D1E-0564DD135B6C}"/>
    <cellStyle name="Обычный 6 5" xfId="765" xr:uid="{E1C2A56F-14BD-4718-989F-B73CBBDE6B45}"/>
    <cellStyle name="Обычный 6 6" xfId="855" xr:uid="{EC6CE684-D95F-4D1E-8728-FA8ECC76A289}"/>
    <cellStyle name="Обычный 6 7" xfId="961" xr:uid="{027B398E-CF00-4013-9B2C-C041EDCA3399}"/>
    <cellStyle name="Обычный 7" xfId="38" xr:uid="{00000000-0005-0000-0000-00004B000000}"/>
    <cellStyle name="Обычный 7 2" xfId="166" xr:uid="{1228B6FA-F0CC-40F3-A702-ABDCD66C0936}"/>
    <cellStyle name="Обычный 7 3" xfId="496" xr:uid="{B9668998-2123-4C3A-8D67-CF9506958FEC}"/>
    <cellStyle name="Обычный 7 4" xfId="621" xr:uid="{B8AE8936-71CF-4116-8DE4-B344A6CD3DD3}"/>
    <cellStyle name="Обычный 7 5" xfId="766" xr:uid="{E824633A-3CBB-41B2-B41C-ECF4CBFDF0D5}"/>
    <cellStyle name="Обычный 7 6" xfId="854" xr:uid="{4E829FEA-E31C-4F07-BD95-9F58F40280E5}"/>
    <cellStyle name="Обычный 7 7" xfId="960" xr:uid="{8ED8EB62-341A-447C-A640-7B76E9C39C88}"/>
    <cellStyle name="Обычный 8" xfId="37" xr:uid="{00000000-0005-0000-0000-00004C000000}"/>
    <cellStyle name="Обычный 8 2" xfId="165" xr:uid="{428209F9-DFAC-4B6F-A4A5-F30ED437E7F9}"/>
    <cellStyle name="Обычный 8 3" xfId="497" xr:uid="{B77B8F87-AF1A-47A1-83E3-36F6016B004C}"/>
    <cellStyle name="Обычный 8 4" xfId="620" xr:uid="{0BB7BD2D-7C6A-4C53-8272-34E66158E291}"/>
    <cellStyle name="Обычный 8 5" xfId="767" xr:uid="{00C89101-3390-4816-8DFA-C8065449FFFB}"/>
    <cellStyle name="Обычный 8 6" xfId="853" xr:uid="{EFA5C614-B1BB-47C5-9E36-A599E1AD58F3}"/>
    <cellStyle name="Обычный 8 7" xfId="959" xr:uid="{22D5AF5C-C8E4-41A0-B54E-F473912A9C8B}"/>
    <cellStyle name="Обычный 9" xfId="76" xr:uid="{00000000-0005-0000-0000-00004D000000}"/>
    <cellStyle name="Обычный 9 2" xfId="197" xr:uid="{ADA6A9CC-CA2C-4B88-8779-9AB5F092107D}"/>
    <cellStyle name="Обычный 9 3" xfId="498" xr:uid="{F2649C69-D28E-4991-809E-AD2158531F79}"/>
    <cellStyle name="Обычный 9 4" xfId="652" xr:uid="{9AAD2FBF-6443-48D9-AC4E-478303DF4364}"/>
    <cellStyle name="Обычный 9 5" xfId="768" xr:uid="{19D10BBB-150B-497D-826F-6802C97FC2FD}"/>
    <cellStyle name="Обычный 9 6" xfId="885" xr:uid="{5DFE820C-E0AE-4504-BE0C-948D31308B4B}"/>
    <cellStyle name="Обычный 9 7" xfId="991" xr:uid="{46114087-2F88-4411-A54C-220121CE97C2}"/>
    <cellStyle name="Финансовый 2" xfId="55" xr:uid="{00000000-0005-0000-0000-00004E000000}"/>
    <cellStyle name="Финансовый 2 10" xfId="90" xr:uid="{00000000-0005-0000-0000-00004F000000}"/>
    <cellStyle name="Финансовый 2 10 10" xfId="666" xr:uid="{630C2EA8-1975-4A26-899B-78EB9BFCDC9D}"/>
    <cellStyle name="Финансовый 2 10 11" xfId="770" xr:uid="{8051AC48-9ADA-474F-9AB1-A95FD46055B1}"/>
    <cellStyle name="Финансовый 2 10 12" xfId="899" xr:uid="{79E4E03F-CF15-4700-B278-F29FBF889E65}"/>
    <cellStyle name="Финансовый 2 10 13" xfId="1005" xr:uid="{AA3F8939-1C82-4512-AE6F-B46DFF3429EF}"/>
    <cellStyle name="Финансовый 2 10 14" xfId="1031" xr:uid="{A69E9184-34E2-488C-8681-B3AB9C633EE6}"/>
    <cellStyle name="Финансовый 2 10 15" xfId="1095" xr:uid="{9B18548B-B2BA-48D0-B088-D06B2BAB5F92}"/>
    <cellStyle name="Финансовый 2 10 2" xfId="211" xr:uid="{99299871-D31F-4C98-AEF9-E11B4AB3F861}"/>
    <cellStyle name="Финансовый 2 10 3" xfId="269" xr:uid="{AF5E9527-03A7-417A-B535-B6E9B4CB3129}"/>
    <cellStyle name="Финансовый 2 10 4" xfId="305" xr:uid="{E7D7C51A-8DF2-4387-B375-BB3FAD6BC180}"/>
    <cellStyle name="Финансовый 2 10 5" xfId="342" xr:uid="{F1C019A2-EAD4-47A1-99BB-77BE81E10558}"/>
    <cellStyle name="Финансовый 2 10 6" xfId="378" xr:uid="{087A5DFF-2FC1-4516-8543-50A7D15C5F90}"/>
    <cellStyle name="Финансовый 2 10 7" xfId="416" xr:uid="{BD2F0825-93B5-47BC-835E-8158D293E35D}"/>
    <cellStyle name="Финансовый 2 10 8" xfId="500" xr:uid="{C40D553F-DDCA-4E55-AD73-C08F3112559D}"/>
    <cellStyle name="Финансовый 2 10 9" xfId="579" xr:uid="{79030763-8C19-44EB-80AE-346B69615188}"/>
    <cellStyle name="Финансовый 2 11" xfId="46" xr:uid="{00000000-0005-0000-0000-000050000000}"/>
    <cellStyle name="Финансовый 2 11 10" xfId="629" xr:uid="{A951FD9E-E9BD-4E5B-931C-25708616446C}"/>
    <cellStyle name="Финансовый 2 11 11" xfId="771" xr:uid="{38A9F68F-282A-4727-8836-7001F2323CB6}"/>
    <cellStyle name="Финансовый 2 11 12" xfId="862" xr:uid="{7848636D-599B-41F9-AD17-4F533390055A}"/>
    <cellStyle name="Финансовый 2 11 13" xfId="968" xr:uid="{6BE29CA9-D1EC-495D-9432-B651C19A2437}"/>
    <cellStyle name="Финансовый 2 11 14" xfId="1032" xr:uid="{337B2E4C-E949-44E8-B2D3-61BEEEB36C45}"/>
    <cellStyle name="Финансовый 2 11 15" xfId="1088" xr:uid="{1309A863-80BF-4E40-BFC9-9690EC08CAB8}"/>
    <cellStyle name="Финансовый 2 11 2" xfId="174" xr:uid="{86F55BB2-C450-431D-B5C2-874A7F8F5333}"/>
    <cellStyle name="Финансовый 2 11 3" xfId="262" xr:uid="{99AD6994-9B83-45DD-8D55-3AC7817A50A6}"/>
    <cellStyle name="Финансовый 2 11 4" xfId="298" xr:uid="{5F2964C9-8C6E-432D-A0C7-E278E626BD10}"/>
    <cellStyle name="Финансовый 2 11 5" xfId="335" xr:uid="{DE2CC899-1C93-417E-879D-A6F7010D12C1}"/>
    <cellStyle name="Финансовый 2 11 6" xfId="371" xr:uid="{C8FCA682-2E15-4D40-BED9-B0B58043B133}"/>
    <cellStyle name="Финансовый 2 11 7" xfId="409" xr:uid="{F4A84002-3FF3-493B-A5DB-2110233416BB}"/>
    <cellStyle name="Финансовый 2 11 8" xfId="501" xr:uid="{292658B6-02B9-4E24-8F9B-ECF8E81A64F8}"/>
    <cellStyle name="Финансовый 2 11 9" xfId="572" xr:uid="{B3AAA365-F32F-43F0-B532-83E304DA3A41}"/>
    <cellStyle name="Финансовый 2 12" xfId="36" xr:uid="{00000000-0005-0000-0000-000051000000}"/>
    <cellStyle name="Финансовый 2 12 10" xfId="619" xr:uid="{1B867508-D7EB-4A8E-B1E6-799085E885F0}"/>
    <cellStyle name="Финансовый 2 12 11" xfId="772" xr:uid="{75DB5196-8829-4A63-ADDB-C2834516D850}"/>
    <cellStyle name="Финансовый 2 12 12" xfId="852" xr:uid="{D4C90ECD-F42F-4B96-B413-7C065A332DF5}"/>
    <cellStyle name="Финансовый 2 12 13" xfId="958" xr:uid="{AA761B7B-1990-4B80-B448-A04F3B5BDFDE}"/>
    <cellStyle name="Финансовый 2 12 14" xfId="1033" xr:uid="{6085DF54-7A1C-4E4E-8C60-BCC3F32F6897}"/>
    <cellStyle name="Финансовый 2 12 15" xfId="1087" xr:uid="{F4CFEDFB-AEFD-4454-847B-92701D33BC74}"/>
    <cellStyle name="Финансовый 2 12 2" xfId="164" xr:uid="{A9D45007-448E-4999-A6A5-66A9512E091E}"/>
    <cellStyle name="Финансовый 2 12 3" xfId="261" xr:uid="{3B837FDD-3ED5-452D-A41E-5DA7119899A2}"/>
    <cellStyle name="Финансовый 2 12 4" xfId="297" xr:uid="{0F77EE4E-8BB3-4CE1-9681-F883674271F9}"/>
    <cellStyle name="Финансовый 2 12 5" xfId="334" xr:uid="{F125E0A6-80CC-4475-A246-43B76CE52F7B}"/>
    <cellStyle name="Финансовый 2 12 6" xfId="370" xr:uid="{66BBF445-C935-4FC6-9AC8-301CD5EC637D}"/>
    <cellStyle name="Финансовый 2 12 7" xfId="408" xr:uid="{09611C69-10E9-4792-82CD-82148D46DA2A}"/>
    <cellStyle name="Финансовый 2 12 8" xfId="502" xr:uid="{3FD707A2-E4EF-43E5-BE31-7C2299CC0D8E}"/>
    <cellStyle name="Финансовый 2 12 9" xfId="571" xr:uid="{2A8762E8-39EE-489D-83CE-C2394A89AA49}"/>
    <cellStyle name="Финансовый 2 13" xfId="35" xr:uid="{00000000-0005-0000-0000-000052000000}"/>
    <cellStyle name="Финансовый 2 13 10" xfId="618" xr:uid="{8ADFAC31-260A-471B-8616-4571A621D729}"/>
    <cellStyle name="Финансовый 2 13 11" xfId="773" xr:uid="{E77D4AA4-4A8A-4B46-BB9E-B2B9BB89C84D}"/>
    <cellStyle name="Финансовый 2 13 12" xfId="851" xr:uid="{5CB8C089-ED48-43B6-A283-A1A016F9445B}"/>
    <cellStyle name="Финансовый 2 13 13" xfId="957" xr:uid="{1C8EEE50-6BFC-49E8-8EFE-026C48BA7ABF}"/>
    <cellStyle name="Финансовый 2 13 14" xfId="1034" xr:uid="{F7FAC700-618C-4149-BEEE-F349BF3F36A2}"/>
    <cellStyle name="Финансовый 2 13 15" xfId="1086" xr:uid="{DB7FBEC2-6659-4833-9A63-E17DA460D471}"/>
    <cellStyle name="Финансовый 2 13 2" xfId="163" xr:uid="{A8A19C39-37A7-4A13-A84C-7731D92D1FD3}"/>
    <cellStyle name="Финансовый 2 13 3" xfId="260" xr:uid="{60ECD6F1-1BA0-4465-A7A0-B7DD7FB8DC3A}"/>
    <cellStyle name="Финансовый 2 13 4" xfId="296" xr:uid="{46B8D47F-4DAE-4412-B74C-EBBD31EB76CF}"/>
    <cellStyle name="Финансовый 2 13 5" xfId="333" xr:uid="{7B4DF019-57E1-43CD-85AA-2C1D11E68862}"/>
    <cellStyle name="Финансовый 2 13 6" xfId="369" xr:uid="{2F7D426F-BDE6-49EE-8CC1-255F7FD424F9}"/>
    <cellStyle name="Финансовый 2 13 7" xfId="407" xr:uid="{2123AC0B-4B4C-4FAB-907A-85A2FE115D53}"/>
    <cellStyle name="Финансовый 2 13 8" xfId="503" xr:uid="{12568913-7011-4F6B-9A47-65B7EB9D7FD8}"/>
    <cellStyle name="Финансовый 2 13 9" xfId="570" xr:uid="{B7772B28-DE79-4CA0-99A4-256F6E89DAA4}"/>
    <cellStyle name="Финансовый 2 14" xfId="34" xr:uid="{00000000-0005-0000-0000-000053000000}"/>
    <cellStyle name="Финансовый 2 14 10" xfId="617" xr:uid="{0926B412-9B08-4CE6-95A0-9516B0714490}"/>
    <cellStyle name="Финансовый 2 14 11" xfId="774" xr:uid="{78E50376-B9F4-4DD6-A30D-812211CDB1CF}"/>
    <cellStyle name="Финансовый 2 14 12" xfId="850" xr:uid="{128C669C-EF1D-4118-AEC2-203256354FF7}"/>
    <cellStyle name="Финансовый 2 14 13" xfId="956" xr:uid="{A1CD257A-0F9C-48E8-9CED-F60CA53E1AFE}"/>
    <cellStyle name="Финансовый 2 14 14" xfId="1035" xr:uid="{51AD1071-C381-4431-98D6-F369205FFA90}"/>
    <cellStyle name="Финансовый 2 14 15" xfId="1085" xr:uid="{FFE7B501-D34F-4A80-807F-6F90B25D5055}"/>
    <cellStyle name="Финансовый 2 14 2" xfId="162" xr:uid="{7985F0E9-432F-4495-9987-842520BE06B8}"/>
    <cellStyle name="Финансовый 2 14 3" xfId="259" xr:uid="{459B8900-3CE3-4F5E-97F1-DE126A77223A}"/>
    <cellStyle name="Финансовый 2 14 4" xfId="295" xr:uid="{AC8C5BCE-AFC3-4093-85D3-F5D6F459A751}"/>
    <cellStyle name="Финансовый 2 14 5" xfId="332" xr:uid="{423EC444-A7F4-4025-BD22-7CE9755D0379}"/>
    <cellStyle name="Финансовый 2 14 6" xfId="368" xr:uid="{0BD01DF7-7EFA-4A23-AEA5-FF0F92CE3335}"/>
    <cellStyle name="Финансовый 2 14 7" xfId="406" xr:uid="{BDDDA2DB-EFE7-40ED-8059-272D231A8841}"/>
    <cellStyle name="Финансовый 2 14 8" xfId="504" xr:uid="{05D47454-294C-4401-8CF8-FDBE26FB6B97}"/>
    <cellStyle name="Финансовый 2 14 9" xfId="569" xr:uid="{AA16DC02-1384-437F-83C9-8E6BB994A8AC}"/>
    <cellStyle name="Финансовый 2 15" xfId="33" xr:uid="{00000000-0005-0000-0000-000054000000}"/>
    <cellStyle name="Финансовый 2 15 10" xfId="616" xr:uid="{1255DE2C-0CB2-4CDD-9DDE-373CC012C3BD}"/>
    <cellStyle name="Финансовый 2 15 11" xfId="775" xr:uid="{FFE576BE-7952-404F-8699-983B37604DD7}"/>
    <cellStyle name="Финансовый 2 15 12" xfId="849" xr:uid="{09EDFDBD-0D0C-4394-A1AC-AA3F81709CAA}"/>
    <cellStyle name="Финансовый 2 15 13" xfId="955" xr:uid="{C9F616FD-F2D9-422A-9147-B4264CB070D8}"/>
    <cellStyle name="Финансовый 2 15 14" xfId="1036" xr:uid="{0135D8D7-680E-4FC5-8759-1F722AE19D14}"/>
    <cellStyle name="Финансовый 2 15 15" xfId="1084" xr:uid="{5611C0D4-9267-4BFD-88A4-FFF79F940CBC}"/>
    <cellStyle name="Финансовый 2 15 2" xfId="161" xr:uid="{C3B9A5BB-1866-4AC6-BFAA-61D55AEA4BAC}"/>
    <cellStyle name="Финансовый 2 15 3" xfId="258" xr:uid="{9217AFA3-5D2F-4DF4-A02F-9894101D411C}"/>
    <cellStyle name="Финансовый 2 15 4" xfId="294" xr:uid="{C0EF0C08-CFFF-4C7F-9C20-A37B94300671}"/>
    <cellStyle name="Финансовый 2 15 5" xfId="331" xr:uid="{2C45F153-A40A-4165-85CA-EFB138D942F9}"/>
    <cellStyle name="Финансовый 2 15 6" xfId="367" xr:uid="{58346F00-7A8B-4FC1-A0D4-6083116A9E74}"/>
    <cellStyle name="Финансовый 2 15 7" xfId="405" xr:uid="{EB61132F-2CAD-47C1-A1F2-D57E6652AE1A}"/>
    <cellStyle name="Финансовый 2 15 8" xfId="505" xr:uid="{360A3982-F747-4D9E-85D7-406DCF270BAA}"/>
    <cellStyle name="Финансовый 2 15 9" xfId="568" xr:uid="{EF3E7D88-1EAE-489B-ADC2-DD0D0BBFE00D}"/>
    <cellStyle name="Финансовый 2 16" xfId="31" xr:uid="{00000000-0005-0000-0000-000055000000}"/>
    <cellStyle name="Финансовый 2 16 10" xfId="614" xr:uid="{56C01650-AC88-47A6-88D6-F1C71EDAA558}"/>
    <cellStyle name="Финансовый 2 16 11" xfId="776" xr:uid="{B1FCE2C2-D1AF-48CC-9173-A39F90DDA96E}"/>
    <cellStyle name="Финансовый 2 16 12" xfId="847" xr:uid="{A1450FB9-EEB7-4C1C-BDBF-CC0A04C3AFF2}"/>
    <cellStyle name="Финансовый 2 16 13" xfId="953" xr:uid="{DB669BE2-C3FD-47C0-8D16-4DCAD5267A2A}"/>
    <cellStyle name="Финансовый 2 16 14" xfId="1037" xr:uid="{7EB8D597-A81D-4C50-81CA-DE44F8479707}"/>
    <cellStyle name="Финансовый 2 16 15" xfId="1083" xr:uid="{4BCDE8F7-C8F3-4082-B832-9B19400F97AE}"/>
    <cellStyle name="Финансовый 2 16 2" xfId="159" xr:uid="{95CC3C1D-7105-4E84-9382-A0F61CD6AFD1}"/>
    <cellStyle name="Финансовый 2 16 3" xfId="257" xr:uid="{9FCDD650-32E7-4134-898C-6C309612DBD0}"/>
    <cellStyle name="Финансовый 2 16 4" xfId="293" xr:uid="{B0C64D09-49F0-418C-85FE-812E8F745D60}"/>
    <cellStyle name="Финансовый 2 16 5" xfId="330" xr:uid="{525CBA7B-63CB-4275-A753-083068EB9B92}"/>
    <cellStyle name="Финансовый 2 16 6" xfId="366" xr:uid="{32411C31-2577-4710-BC48-82C2F46080C2}"/>
    <cellStyle name="Финансовый 2 16 7" xfId="404" xr:uid="{9E1CB266-5455-4D9E-86F3-774020D6903C}"/>
    <cellStyle name="Финансовый 2 16 8" xfId="506" xr:uid="{8B6B060B-88BC-4CDB-B6A0-D2B42CA30D3D}"/>
    <cellStyle name="Финансовый 2 16 9" xfId="567" xr:uid="{BE0258EE-59D7-4584-AB32-8D85D84AF3FC}"/>
    <cellStyle name="Финансовый 2 17" xfId="29" xr:uid="{00000000-0005-0000-0000-000056000000}"/>
    <cellStyle name="Финансовый 2 17 10" xfId="612" xr:uid="{8BC70820-14BE-4536-94F1-90B9E5EC587C}"/>
    <cellStyle name="Финансовый 2 17 11" xfId="777" xr:uid="{23828DB6-E2B2-47AB-A338-89C2C92EDA47}"/>
    <cellStyle name="Финансовый 2 17 12" xfId="845" xr:uid="{6A662B92-CC9A-48BD-AD1B-2045CF2631CE}"/>
    <cellStyle name="Финансовый 2 17 13" xfId="951" xr:uid="{D03C4EDD-6DC0-4394-8097-EA2310FDF4C8}"/>
    <cellStyle name="Финансовый 2 17 14" xfId="1038" xr:uid="{92765E62-76C9-4D73-8B80-AA427F195C14}"/>
    <cellStyle name="Финансовый 2 17 15" xfId="1082" xr:uid="{12CD793C-4615-4E9D-8BED-A8DCA9EC8E48}"/>
    <cellStyle name="Финансовый 2 17 2" xfId="157" xr:uid="{CF28A953-3039-40E1-A0F1-F8D3576F20D1}"/>
    <cellStyle name="Финансовый 2 17 3" xfId="256" xr:uid="{4803B3D9-B5C4-4BAF-A981-543A041D4DB1}"/>
    <cellStyle name="Финансовый 2 17 4" xfId="292" xr:uid="{D5060EF3-60E4-4362-B35C-FEE53306595F}"/>
    <cellStyle name="Финансовый 2 17 5" xfId="329" xr:uid="{544D3197-262B-4AFB-93BC-81DFE609C827}"/>
    <cellStyle name="Финансовый 2 17 6" xfId="365" xr:uid="{F54E7267-7331-4F06-977B-B6965163B69F}"/>
    <cellStyle name="Финансовый 2 17 7" xfId="403" xr:uid="{8495D2A0-49B0-46E9-BCA3-C43C76938748}"/>
    <cellStyle name="Финансовый 2 17 8" xfId="507" xr:uid="{A45824C7-EDBC-4CA2-9BB8-3A98F4AD55D5}"/>
    <cellStyle name="Финансовый 2 17 9" xfId="566" xr:uid="{6631AC11-677D-4884-A791-6A306516886C}"/>
    <cellStyle name="Финансовый 2 18" xfId="27" xr:uid="{00000000-0005-0000-0000-000057000000}"/>
    <cellStyle name="Финансовый 2 18 2" xfId="155" xr:uid="{CE57C943-B94B-45D3-A9D3-932C310F07FC}"/>
    <cellStyle name="Финансовый 2 18 3" xfId="508" xr:uid="{273CD390-39A1-4D7E-BBE5-2B7023F258C9}"/>
    <cellStyle name="Финансовый 2 18 4" xfId="610" xr:uid="{7127B963-D124-4978-8F75-CC2CBAE9B721}"/>
    <cellStyle name="Финансовый 2 18 5" xfId="778" xr:uid="{65FC798C-2C41-466B-99FC-85C8AC8BF788}"/>
    <cellStyle name="Финансовый 2 18 6" xfId="843" xr:uid="{351423EB-2191-486B-B660-F1C1C07BA614}"/>
    <cellStyle name="Финансовый 2 18 7" xfId="949" xr:uid="{080C3796-7A44-4734-9585-1D5087D1508D}"/>
    <cellStyle name="Финансовый 2 19" xfId="25" xr:uid="{00000000-0005-0000-0000-000058000000}"/>
    <cellStyle name="Финансовый 2 19 2" xfId="153" xr:uid="{0003BD5A-795E-4030-9915-97E0F1D88116}"/>
    <cellStyle name="Финансовый 2 19 3" xfId="509" xr:uid="{40481A22-4113-4B2D-8AB5-AD86037F4BCB}"/>
    <cellStyle name="Финансовый 2 19 4" xfId="608" xr:uid="{39E0DFF4-48CD-40D0-8FD1-A3EBA7E0ED72}"/>
    <cellStyle name="Финансовый 2 19 5" xfId="779" xr:uid="{F858A1B1-C765-4940-8FF0-1924E517C3C5}"/>
    <cellStyle name="Финансовый 2 19 6" xfId="841" xr:uid="{E8DA4EFF-BE17-4C5C-A57B-0F50128A4544}"/>
    <cellStyle name="Финансовый 2 19 7" xfId="947" xr:uid="{6476C8E3-825D-4181-A30F-222F594498C8}"/>
    <cellStyle name="Финансовый 2 2" xfId="75" xr:uid="{00000000-0005-0000-0000-000059000000}"/>
    <cellStyle name="Финансовый 2 20" xfId="32" xr:uid="{00000000-0005-0000-0000-00005A000000}"/>
    <cellStyle name="Финансовый 2 20 2" xfId="160" xr:uid="{4A5F32FB-325E-4D4D-BBC1-1B3E59551F7E}"/>
    <cellStyle name="Финансовый 2 20 3" xfId="510" xr:uid="{0C5271FB-DA45-481D-B16D-9EF656B85C2E}"/>
    <cellStyle name="Финансовый 2 20 4" xfId="615" xr:uid="{C12F2F90-E03B-4251-9899-83040D695A46}"/>
    <cellStyle name="Финансовый 2 20 5" xfId="780" xr:uid="{605BDA85-9F57-46A7-998B-F46D17A2C39E}"/>
    <cellStyle name="Финансовый 2 20 6" xfId="848" xr:uid="{830D28F8-62A7-4244-A06D-D8D23C41FA80}"/>
    <cellStyle name="Финансовый 2 20 7" xfId="954" xr:uid="{4FEF8F9A-8A4C-4D14-AA34-CFB84EB44FD5}"/>
    <cellStyle name="Финансовый 2 21" xfId="30" xr:uid="{00000000-0005-0000-0000-00005B000000}"/>
    <cellStyle name="Финансовый 2 21 2" xfId="158" xr:uid="{501272E2-7EF1-44F1-AA28-160BEF72FBD7}"/>
    <cellStyle name="Финансовый 2 21 3" xfId="511" xr:uid="{52739082-C858-4EFD-88E5-700FF0E3485D}"/>
    <cellStyle name="Финансовый 2 21 4" xfId="613" xr:uid="{B8D9B775-A415-45CE-9BB5-40C35F1CAEA5}"/>
    <cellStyle name="Финансовый 2 21 5" xfId="781" xr:uid="{38820214-135F-4876-87A9-ED1F77CB3C5B}"/>
    <cellStyle name="Финансовый 2 21 6" xfId="846" xr:uid="{0ACCAD2E-FB60-4F1E-B556-1D1FE71CD316}"/>
    <cellStyle name="Финансовый 2 21 7" xfId="952" xr:uid="{C7BBD591-59E6-4CAD-B79C-40971035A83A}"/>
    <cellStyle name="Финансовый 2 22" xfId="28" xr:uid="{00000000-0005-0000-0000-00005C000000}"/>
    <cellStyle name="Финансовый 2 22 2" xfId="156" xr:uid="{5806E44D-F6B3-4670-8C77-E4C8CF92C7A7}"/>
    <cellStyle name="Финансовый 2 22 3" xfId="512" xr:uid="{6B1ECE98-B750-4D1E-ABA9-A0A11AC7BF15}"/>
    <cellStyle name="Финансовый 2 22 4" xfId="611" xr:uid="{9E8C19C2-FEFF-4000-AC08-6B721FBA60AB}"/>
    <cellStyle name="Финансовый 2 22 5" xfId="782" xr:uid="{750FA7E6-DC81-4B3E-9CD7-91F6592C72B9}"/>
    <cellStyle name="Финансовый 2 22 6" xfId="844" xr:uid="{F60663E0-306C-4666-A2D1-DB74BC7F4367}"/>
    <cellStyle name="Финансовый 2 22 7" xfId="950" xr:uid="{0DFF3B56-F529-4600-B627-349F3C7FFE60}"/>
    <cellStyle name="Финансовый 2 23" xfId="26" xr:uid="{00000000-0005-0000-0000-00005D000000}"/>
    <cellStyle name="Финансовый 2 23 2" xfId="154" xr:uid="{02C9773B-81B3-4512-82DA-15B6EE55FB77}"/>
    <cellStyle name="Финансовый 2 23 3" xfId="513" xr:uid="{C9279A6A-B0B8-413A-B899-7CFCFF0EB4BC}"/>
    <cellStyle name="Финансовый 2 23 4" xfId="609" xr:uid="{60FB7B54-9363-48E9-AC47-2E69921DF2EE}"/>
    <cellStyle name="Финансовый 2 23 5" xfId="783" xr:uid="{733C1645-B663-410E-B0BC-21A823472DA9}"/>
    <cellStyle name="Финансовый 2 23 6" xfId="842" xr:uid="{F2578E44-238E-40A8-93B8-2CA5EBFE068D}"/>
    <cellStyle name="Финансовый 2 23 7" xfId="948" xr:uid="{6DEC2E7F-11B1-4ECF-87C8-0BC01F4FA706}"/>
    <cellStyle name="Финансовый 2 24" xfId="105" xr:uid="{00000000-0005-0000-0000-00005E000000}"/>
    <cellStyle name="Финансовый 2 24 2" xfId="514" xr:uid="{002060A9-8A51-42AB-BB7B-3E5DCCCF10B4}"/>
    <cellStyle name="Финансовый 2 24 3" xfId="784" xr:uid="{647785E6-94C0-42AB-BB3B-3770D7952BDA}"/>
    <cellStyle name="Финансовый 2 24 4" xfId="1100" xr:uid="{C17A0B5C-425A-484A-AF34-217B62869043}"/>
    <cellStyle name="Финансовый 2 25" xfId="108" xr:uid="{00000000-0005-0000-0000-00005F000000}"/>
    <cellStyle name="Финансовый 2 25 2" xfId="515" xr:uid="{F7AD79F8-0B3F-4028-AE45-161C1C538317}"/>
    <cellStyle name="Финансовый 2 25 3" xfId="785" xr:uid="{9E8609A9-EE72-4715-9C6B-5876BB72BD50}"/>
    <cellStyle name="Финансовый 2 25 4" xfId="1103" xr:uid="{FC61C902-D0F4-4BB2-9D43-64BF15385D1B}"/>
    <cellStyle name="Финансовый 2 26" xfId="180" xr:uid="{AA13E8A5-A415-4294-838C-2FFAF58E9018}"/>
    <cellStyle name="Финансовый 2 27" xfId="265" xr:uid="{3808DFE0-A459-4EF1-B0B0-0F80726245DA}"/>
    <cellStyle name="Финансовый 2 28" xfId="301" xr:uid="{48EF3025-A3A0-45F0-9845-A0D77F53E43B}"/>
    <cellStyle name="Финансовый 2 29" xfId="338" xr:uid="{6AF906FC-A4CC-4C4C-AA0B-B7C6CCA1776C}"/>
    <cellStyle name="Финансовый 2 3" xfId="24" xr:uid="{00000000-0005-0000-0000-000060000000}"/>
    <cellStyle name="Финансовый 2 3 10" xfId="607" xr:uid="{D013351F-7D88-4E4A-96FA-F5D24C9BF612}"/>
    <cellStyle name="Финансовый 2 3 11" xfId="786" xr:uid="{A899AF5C-1522-40A6-9BCB-252280A18CB0}"/>
    <cellStyle name="Финансовый 2 3 12" xfId="840" xr:uid="{CB73537E-D7E2-4EDC-BE39-0C6C5F1C6114}"/>
    <cellStyle name="Финансовый 2 3 13" xfId="946" xr:uid="{C840B272-FC80-4460-85F3-AF9997A8F50C}"/>
    <cellStyle name="Финансовый 2 3 14" xfId="1039" xr:uid="{AE2791A1-8344-4EF6-A976-FFC970CA8151}"/>
    <cellStyle name="Финансовый 2 3 15" xfId="1081" xr:uid="{34DD97C1-9F28-40EA-B19A-9DCC58FDA4C7}"/>
    <cellStyle name="Финансовый 2 3 2" xfId="152" xr:uid="{415D4C4E-0129-4349-A34C-9D3B2278D2AE}"/>
    <cellStyle name="Финансовый 2 3 3" xfId="255" xr:uid="{86C67436-C862-4DFC-9E3C-98983F86FE15}"/>
    <cellStyle name="Финансовый 2 3 4" xfId="291" xr:uid="{339A79A0-04C6-43F8-87B6-0427A5683C93}"/>
    <cellStyle name="Финансовый 2 3 5" xfId="328" xr:uid="{DC54D7F8-A697-4BC7-A2BE-F72356B6E859}"/>
    <cellStyle name="Финансовый 2 3 6" xfId="364" xr:uid="{D4F00981-B2D3-48BB-817D-37C957CFA34F}"/>
    <cellStyle name="Финансовый 2 3 7" xfId="402" xr:uid="{57D38A02-812C-46B8-9F1B-5E423DE559A3}"/>
    <cellStyle name="Финансовый 2 3 8" xfId="516" xr:uid="{ADBE7553-AC36-4B0C-9FBF-017748F9E1AB}"/>
    <cellStyle name="Финансовый 2 3 9" xfId="565" xr:uid="{DE5A9186-696C-4DB9-A4FC-A12D74B519F7}"/>
    <cellStyle name="Финансовый 2 30" xfId="374" xr:uid="{BB00C448-3482-4901-9711-77F0C674560F}"/>
    <cellStyle name="Финансовый 2 31" xfId="412" xr:uid="{13DED826-F887-4DC8-BAB0-8D720BD29F7A}"/>
    <cellStyle name="Финансовый 2 32" xfId="499" xr:uid="{A40CCC2E-7DEA-41B3-A496-E77383ED98FD}"/>
    <cellStyle name="Финансовый 2 33" xfId="575" xr:uid="{392B8AAF-4CCD-40DA-9CF2-B711F3800039}"/>
    <cellStyle name="Финансовый 2 34" xfId="635" xr:uid="{7A90B928-BDB8-43A7-A7BB-791CF78CF16F}"/>
    <cellStyle name="Финансовый 2 35" xfId="769" xr:uid="{FA59C665-5282-476B-B440-FFACCECE9435}"/>
    <cellStyle name="Финансовый 2 36" xfId="868" xr:uid="{247C9FE2-AF00-49A9-B21B-11EDEC3C1845}"/>
    <cellStyle name="Финансовый 2 37" xfId="974" xr:uid="{29F5C410-0510-4823-988A-AB5CA9B8F4AB}"/>
    <cellStyle name="Финансовый 2 38" xfId="1030" xr:uid="{E42FF8D3-E8C3-4FF4-88DE-C676BEB218D2}"/>
    <cellStyle name="Финансовый 2 39" xfId="1091" xr:uid="{DD1B87A5-47B7-4D42-95E8-33CA9AE48F94}"/>
    <cellStyle name="Финансовый 2 4" xfId="23" xr:uid="{00000000-0005-0000-0000-000061000000}"/>
    <cellStyle name="Финансовый 2 4 10" xfId="606" xr:uid="{B630908E-F3FC-4F5A-BC66-BBC612A96ADE}"/>
    <cellStyle name="Финансовый 2 4 11" xfId="787" xr:uid="{BD1C6361-D17C-49E3-91EF-565AF2B3EC08}"/>
    <cellStyle name="Финансовый 2 4 12" xfId="839" xr:uid="{7F59ECAC-D8C3-4704-A741-55400DE3BDF7}"/>
    <cellStyle name="Финансовый 2 4 13" xfId="945" xr:uid="{CE4BC7AC-36A7-4F4E-80A3-6F586DE97BB6}"/>
    <cellStyle name="Финансовый 2 4 14" xfId="1040" xr:uid="{459C7981-50E4-482D-810F-30E9CA69E734}"/>
    <cellStyle name="Финансовый 2 4 15" xfId="1080" xr:uid="{E6D5B422-8A7C-4C96-98F4-6F46CA4E8DEC}"/>
    <cellStyle name="Финансовый 2 4 2" xfId="151" xr:uid="{0778B7A9-9827-43B4-9F81-D47820151404}"/>
    <cellStyle name="Финансовый 2 4 3" xfId="254" xr:uid="{C94D37F5-3369-4C03-BEC6-8F5AB0844377}"/>
    <cellStyle name="Финансовый 2 4 4" xfId="290" xr:uid="{955E65F6-C32D-41C4-B80C-4E5B580F7AA7}"/>
    <cellStyle name="Финансовый 2 4 5" xfId="327" xr:uid="{05FE32A7-7BED-40AB-9130-BD898B899A12}"/>
    <cellStyle name="Финансовый 2 4 6" xfId="363" xr:uid="{B095B088-4957-4582-AA54-BA3931378C88}"/>
    <cellStyle name="Финансовый 2 4 7" xfId="401" xr:uid="{DE7B76E2-1021-4AEE-93F4-12D822CA0ECA}"/>
    <cellStyle name="Финансовый 2 4 8" xfId="517" xr:uid="{30DE86F8-B12C-436A-A3BC-92DC01816C46}"/>
    <cellStyle name="Финансовый 2 4 9" xfId="564" xr:uid="{5664AAB7-56BE-440F-AEFF-7F2056387D46}"/>
    <cellStyle name="Финансовый 2 5" xfId="22" xr:uid="{00000000-0005-0000-0000-000062000000}"/>
    <cellStyle name="Финансовый 2 5 10" xfId="605" xr:uid="{D4C511B6-F0AA-4315-B659-E9C2E7859020}"/>
    <cellStyle name="Финансовый 2 5 11" xfId="788" xr:uid="{E845CFE1-5B82-491C-928E-267713816BD9}"/>
    <cellStyle name="Финансовый 2 5 12" xfId="838" xr:uid="{E8FB68AA-6D9F-4ECD-9A6C-A452CA62D39A}"/>
    <cellStyle name="Финансовый 2 5 13" xfId="944" xr:uid="{9F8F2AF6-2217-4E5D-98C6-299814753CE3}"/>
    <cellStyle name="Финансовый 2 5 14" xfId="1041" xr:uid="{DAD903FA-1504-42F5-A5E8-FCCD8CB7160A}"/>
    <cellStyle name="Финансовый 2 5 15" xfId="1079" xr:uid="{3C1FF634-D4EF-446C-A983-55199C22E300}"/>
    <cellStyle name="Финансовый 2 5 2" xfId="150" xr:uid="{2347BCB5-6CE3-40EA-8CF8-A77CA5721221}"/>
    <cellStyle name="Финансовый 2 5 3" xfId="253" xr:uid="{5AB82926-E277-4CAE-965B-1A52AEEFCFE5}"/>
    <cellStyle name="Финансовый 2 5 4" xfId="289" xr:uid="{884B8897-B68B-4E7B-B537-73DCD631006F}"/>
    <cellStyle name="Финансовый 2 5 5" xfId="326" xr:uid="{6C73CB3D-053A-494B-B2F0-632EC54B2644}"/>
    <cellStyle name="Финансовый 2 5 6" xfId="362" xr:uid="{0BE17ACB-D206-4BDD-910D-33F1F8554619}"/>
    <cellStyle name="Финансовый 2 5 7" xfId="400" xr:uid="{B0BD81C3-FE60-482A-B55B-D76A245328F6}"/>
    <cellStyle name="Финансовый 2 5 8" xfId="518" xr:uid="{C67B4E34-D5E6-4D61-A3F0-4193030FB4D1}"/>
    <cellStyle name="Финансовый 2 5 9" xfId="563" xr:uid="{B5A44B08-BD60-420D-AE33-7FA52497C776}"/>
    <cellStyle name="Финансовый 2 6" xfId="52" xr:uid="{00000000-0005-0000-0000-000063000000}"/>
    <cellStyle name="Финансовый 2 6 10" xfId="632" xr:uid="{D9E70170-90CE-4FF6-8FE7-EC474EEDCA63}"/>
    <cellStyle name="Финансовый 2 6 11" xfId="789" xr:uid="{E65AC630-1CDF-4901-B68B-AE53D733192B}"/>
    <cellStyle name="Финансовый 2 6 12" xfId="865" xr:uid="{FC984FDE-2272-49A4-B31B-BB2393EA47AC}"/>
    <cellStyle name="Финансовый 2 6 13" xfId="971" xr:uid="{C14A3E31-F346-4E59-8C3A-5FB8F6D2169C}"/>
    <cellStyle name="Финансовый 2 6 14" xfId="1042" xr:uid="{5FBEAF2C-1C24-4808-B572-8DAB07D33A9E}"/>
    <cellStyle name="Финансовый 2 6 15" xfId="1089" xr:uid="{3757046D-93C5-4F02-90DA-1DA3E2EF43E3}"/>
    <cellStyle name="Финансовый 2 6 2" xfId="177" xr:uid="{AA7055A2-EE17-42B5-B6FE-9FDC1C696968}"/>
    <cellStyle name="Финансовый 2 6 3" xfId="263" xr:uid="{BE39CBBF-EA2E-4DE5-9CD2-F68A4C6A79CE}"/>
    <cellStyle name="Финансовый 2 6 4" xfId="299" xr:uid="{F2F62AD7-58C9-42AF-B54F-DEC4FECFCED4}"/>
    <cellStyle name="Финансовый 2 6 5" xfId="336" xr:uid="{96B35C7F-02C6-4972-B08A-9925F3FD0B8A}"/>
    <cellStyle name="Финансовый 2 6 6" xfId="372" xr:uid="{CDE70BF4-C148-4BB4-924B-A671C652DE13}"/>
    <cellStyle name="Финансовый 2 6 7" xfId="410" xr:uid="{7FA21801-243D-43C2-B239-648A15BF61A4}"/>
    <cellStyle name="Финансовый 2 6 8" xfId="519" xr:uid="{81CB05B2-0ABA-4AF5-ADE9-11672873DFD9}"/>
    <cellStyle name="Финансовый 2 6 9" xfId="573" xr:uid="{06E47BAB-47FD-46B7-A296-65ED61732F6F}"/>
    <cellStyle name="Финансовый 2 7" xfId="21" xr:uid="{00000000-0005-0000-0000-000064000000}"/>
    <cellStyle name="Финансовый 2 7 10" xfId="604" xr:uid="{6A7F51A4-FDA9-44E6-B7E1-8327F1329213}"/>
    <cellStyle name="Финансовый 2 7 11" xfId="790" xr:uid="{E821202D-D675-4D42-9E91-85A0D40AF859}"/>
    <cellStyle name="Финансовый 2 7 12" xfId="837" xr:uid="{E62BD89F-0C97-41F1-B7BF-A980FEA7FD0A}"/>
    <cellStyle name="Финансовый 2 7 13" xfId="943" xr:uid="{7D1E708A-181C-4D45-9631-A3E2FD0E64DC}"/>
    <cellStyle name="Финансовый 2 7 14" xfId="1043" xr:uid="{C4210D63-7D53-4903-9A86-260E031E4A54}"/>
    <cellStyle name="Финансовый 2 7 15" xfId="1078" xr:uid="{A4BD5ECB-6094-43D7-8F90-960813F86529}"/>
    <cellStyle name="Финансовый 2 7 2" xfId="149" xr:uid="{D918CDD3-9FC1-45DB-B9B1-87AA8B06DFBD}"/>
    <cellStyle name="Финансовый 2 7 3" xfId="252" xr:uid="{B07EF769-83F0-4F87-AB5C-66F7C533176C}"/>
    <cellStyle name="Финансовый 2 7 4" xfId="288" xr:uid="{D1231B5A-0823-44EC-A21E-9B7CA1B78AF1}"/>
    <cellStyle name="Финансовый 2 7 5" xfId="325" xr:uid="{D4CBCE8C-4DD8-40BF-A100-A8E7B59A3EE4}"/>
    <cellStyle name="Финансовый 2 7 6" xfId="361" xr:uid="{CDDE2133-0186-43E1-BC3F-6D2806E0037B}"/>
    <cellStyle name="Финансовый 2 7 7" xfId="399" xr:uid="{C7F72454-EF8A-40E3-BDC9-8ABC61178904}"/>
    <cellStyle name="Финансовый 2 7 8" xfId="520" xr:uid="{AFD74A12-6281-4EF5-9AE2-050D2A968755}"/>
    <cellStyle name="Финансовый 2 7 9" xfId="562" xr:uid="{EFC6EB0D-790D-4D9E-886D-5FC0613897B9}"/>
    <cellStyle name="Финансовый 2 8" xfId="86" xr:uid="{00000000-0005-0000-0000-000065000000}"/>
    <cellStyle name="Финансовый 2 8 10" xfId="662" xr:uid="{C72567FC-CE28-41DF-8DFD-1AFAF54DFEBD}"/>
    <cellStyle name="Финансовый 2 8 11" xfId="791" xr:uid="{15905D70-343D-4EB0-8A36-E93F3E5EC2F6}"/>
    <cellStyle name="Финансовый 2 8 12" xfId="895" xr:uid="{7AB84F31-B31A-411A-A4D4-62567F5C137F}"/>
    <cellStyle name="Финансовый 2 8 13" xfId="1001" xr:uid="{51EFAE9C-B9B8-445B-A1D2-BEDDA2C62522}"/>
    <cellStyle name="Финансовый 2 8 14" xfId="1044" xr:uid="{40EBDC53-1090-4BDC-8576-4A9DEAA4094E}"/>
    <cellStyle name="Финансовый 2 8 15" xfId="1093" xr:uid="{2C09F0F0-DE9D-4A4B-97E1-D680D10BB7D8}"/>
    <cellStyle name="Финансовый 2 8 2" xfId="207" xr:uid="{0575EE9D-84F3-4450-8ACA-F0504BC6F688}"/>
    <cellStyle name="Финансовый 2 8 3" xfId="267" xr:uid="{DDB1BADF-B75F-4B99-B83B-3C85DE92B51A}"/>
    <cellStyle name="Финансовый 2 8 4" xfId="303" xr:uid="{F11189D9-6B77-467A-8A1C-0D1E4A255C4D}"/>
    <cellStyle name="Финансовый 2 8 5" xfId="340" xr:uid="{9B5F7D2D-55E1-4D83-B7E9-091FB21EAE13}"/>
    <cellStyle name="Финансовый 2 8 6" xfId="376" xr:uid="{1964E208-DB76-4A47-84C2-5A302E1FA12C}"/>
    <cellStyle name="Финансовый 2 8 7" xfId="414" xr:uid="{25AB16C7-88E6-44B6-BF55-C9850028F5A8}"/>
    <cellStyle name="Финансовый 2 8 8" xfId="521" xr:uid="{C3973223-9A8C-4A79-B58D-20410B2228CC}"/>
    <cellStyle name="Финансовый 2 8 9" xfId="577" xr:uid="{03CB8A02-F6B6-4D5E-B18E-7D4250A878BA}"/>
    <cellStyle name="Финансовый 2 9" xfId="92" xr:uid="{00000000-0005-0000-0000-000066000000}"/>
    <cellStyle name="Финансовый 2 9 10" xfId="667" xr:uid="{83F88B78-FD63-4E42-B3B4-45024F8D6615}"/>
    <cellStyle name="Финансовый 2 9 11" xfId="792" xr:uid="{C40B51EF-BB8A-4CB5-A580-56383B7B4088}"/>
    <cellStyle name="Финансовый 2 9 12" xfId="900" xr:uid="{3CF775DE-8AF9-4040-9222-31F9F2884F81}"/>
    <cellStyle name="Финансовый 2 9 13" xfId="1006" xr:uid="{6CD13540-6DF7-4EE8-8C58-61D9CC98D239}"/>
    <cellStyle name="Финансовый 2 9 14" xfId="1045" xr:uid="{B32FB1F2-062A-4D60-B98B-8818C73CEC15}"/>
    <cellStyle name="Финансовый 2 9 15" xfId="1096" xr:uid="{ED109640-115A-4D24-96E5-FD1B68E44221}"/>
    <cellStyle name="Финансовый 2 9 2" xfId="212" xr:uid="{DC43B662-67F9-4F47-AD92-0763438CA94C}"/>
    <cellStyle name="Финансовый 2 9 3" xfId="270" xr:uid="{76057D40-83DB-459D-AC17-1477CAB16099}"/>
    <cellStyle name="Финансовый 2 9 4" xfId="306" xr:uid="{D98932F2-3F8C-44A0-8AB0-9BD4C3506D47}"/>
    <cellStyle name="Финансовый 2 9 5" xfId="343" xr:uid="{4912C231-AD51-441B-8DC7-82C5F95A9003}"/>
    <cellStyle name="Финансовый 2 9 6" xfId="379" xr:uid="{06DAA44B-4E13-4535-B317-9639C60D2286}"/>
    <cellStyle name="Финансовый 2 9 7" xfId="417" xr:uid="{9F64A8C5-B7F2-4131-BB31-E7D748F8AC33}"/>
    <cellStyle name="Финансовый 2 9 8" xfId="522" xr:uid="{9D5229E0-F825-430E-A829-8B0B0016DBD2}"/>
    <cellStyle name="Финансовый 2 9 9" xfId="580" xr:uid="{EC87FF5A-9F67-4450-9FA4-7119DF9F32FA}"/>
    <cellStyle name="Финансовый 3" xfId="87" xr:uid="{00000000-0005-0000-0000-000067000000}"/>
    <cellStyle name="Финансовый 3 10" xfId="20" xr:uid="{00000000-0005-0000-0000-000068000000}"/>
    <cellStyle name="Финансовый 3 10 10" xfId="603" xr:uid="{FC8B91FE-7324-47F2-B115-7DB2191219A9}"/>
    <cellStyle name="Финансовый 3 10 11" xfId="794" xr:uid="{4A8606E9-0B4F-461F-AEBB-8D6F4C013915}"/>
    <cellStyle name="Финансовый 3 10 12" xfId="836" xr:uid="{716123A2-989D-48F7-9209-88C1C6770DE4}"/>
    <cellStyle name="Финансовый 3 10 13" xfId="942" xr:uid="{6D04808E-AA90-43FE-BDEB-6C03772FB303}"/>
    <cellStyle name="Финансовый 3 10 14" xfId="1047" xr:uid="{E254F529-450B-4A44-9D47-C9984F293516}"/>
    <cellStyle name="Финансовый 3 10 15" xfId="1077" xr:uid="{2030D627-936D-4B4C-8A2E-E6CF3D61651B}"/>
    <cellStyle name="Финансовый 3 10 2" xfId="148" xr:uid="{F97AFB6D-546C-4B7D-A2B0-8E23CB5BF0DE}"/>
    <cellStyle name="Финансовый 3 10 3" xfId="251" xr:uid="{F1FC2E79-3C70-4809-86DB-8CC65F2E4FC8}"/>
    <cellStyle name="Финансовый 3 10 4" xfId="287" xr:uid="{6172F392-B241-47FD-8F4F-2FEAE91AB423}"/>
    <cellStyle name="Финансовый 3 10 5" xfId="324" xr:uid="{23A8F687-0835-412F-9101-8B8B7BB67C4D}"/>
    <cellStyle name="Финансовый 3 10 6" xfId="360" xr:uid="{A12E8E44-DF54-4923-B94D-9790DD57879B}"/>
    <cellStyle name="Финансовый 3 10 7" xfId="398" xr:uid="{AC94FC25-BFA5-44E9-A79F-E390116496D9}"/>
    <cellStyle name="Финансовый 3 10 8" xfId="524" xr:uid="{2B4680FE-6548-4400-969C-E09F4C3780B3}"/>
    <cellStyle name="Финансовый 3 10 9" xfId="561" xr:uid="{C6E92271-CC4A-4D09-B958-9590171D7313}"/>
    <cellStyle name="Финансовый 3 11" xfId="19" xr:uid="{00000000-0005-0000-0000-000069000000}"/>
    <cellStyle name="Финансовый 3 11 10" xfId="602" xr:uid="{A61761C5-819F-472A-9238-D6748CBE4311}"/>
    <cellStyle name="Финансовый 3 11 11" xfId="795" xr:uid="{81DFC164-4E73-466B-BBCE-9513E1B7D68E}"/>
    <cellStyle name="Финансовый 3 11 12" xfId="835" xr:uid="{90061FA4-3F4D-42EF-B7CE-B9642FE68D99}"/>
    <cellStyle name="Финансовый 3 11 13" xfId="941" xr:uid="{45B287D9-D3D1-47B7-92C7-F441BE555617}"/>
    <cellStyle name="Финансовый 3 11 14" xfId="1048" xr:uid="{3601B1D7-DA5C-4AA4-9EFB-5D19BB0FA37C}"/>
    <cellStyle name="Финансовый 3 11 15" xfId="1076" xr:uid="{FE3F1BF8-F7A7-4343-982F-6E3977E72BEF}"/>
    <cellStyle name="Финансовый 3 11 2" xfId="147" xr:uid="{1090C34D-8EA5-48F8-9380-160541995450}"/>
    <cellStyle name="Финансовый 3 11 3" xfId="250" xr:uid="{8CF09176-2C91-4092-8B26-EF741D7860E5}"/>
    <cellStyle name="Финансовый 3 11 4" xfId="286" xr:uid="{3022D045-4FE8-4AA1-AFD3-988F3C3CF811}"/>
    <cellStyle name="Финансовый 3 11 5" xfId="323" xr:uid="{944B0D2E-2097-4948-A5E6-86BBF54AAE10}"/>
    <cellStyle name="Финансовый 3 11 6" xfId="359" xr:uid="{12458764-91A1-46F7-BAB1-059017B98FB1}"/>
    <cellStyle name="Финансовый 3 11 7" xfId="397" xr:uid="{8B0001C5-6ABC-4799-9090-328A026F51C4}"/>
    <cellStyle name="Финансовый 3 11 8" xfId="525" xr:uid="{9875C110-4F95-4E39-BDE5-E1ED611845C9}"/>
    <cellStyle name="Финансовый 3 11 9" xfId="560" xr:uid="{B621EC08-7D9B-45DA-B31A-D295C3CC09FC}"/>
    <cellStyle name="Финансовый 3 12" xfId="18" xr:uid="{00000000-0005-0000-0000-00006A000000}"/>
    <cellStyle name="Финансовый 3 12 10" xfId="601" xr:uid="{EBBFF22C-7148-494D-862F-966CE2E8AD26}"/>
    <cellStyle name="Финансовый 3 12 11" xfId="796" xr:uid="{B7A8708D-607C-4107-B3FF-D29869C5E1DF}"/>
    <cellStyle name="Финансовый 3 12 12" xfId="834" xr:uid="{BF5E7683-980D-41E3-A9BA-3DB4007852F9}"/>
    <cellStyle name="Финансовый 3 12 13" xfId="940" xr:uid="{5937596E-E503-47F0-AF9B-3BDD21496365}"/>
    <cellStyle name="Финансовый 3 12 14" xfId="1049" xr:uid="{F2748BCA-6315-40A5-AE03-ED9A75BFCC00}"/>
    <cellStyle name="Финансовый 3 12 15" xfId="1075" xr:uid="{A1C604FA-3320-45AB-87C9-FD9FB2E91AB1}"/>
    <cellStyle name="Финансовый 3 12 2" xfId="146" xr:uid="{20B6F861-0C8D-4203-87FD-796D9A8A174E}"/>
    <cellStyle name="Финансовый 3 12 3" xfId="249" xr:uid="{1CB7A8F1-4018-48F0-B378-BC7B25D87871}"/>
    <cellStyle name="Финансовый 3 12 4" xfId="285" xr:uid="{8665CE5B-C5D5-4599-A8CD-C080CB74045A}"/>
    <cellStyle name="Финансовый 3 12 5" xfId="322" xr:uid="{D20619FD-1FAA-4EB4-9B8A-89374BB76A4A}"/>
    <cellStyle name="Финансовый 3 12 6" xfId="358" xr:uid="{BB91FCB5-3E80-424F-972C-C1629EF7D6DC}"/>
    <cellStyle name="Финансовый 3 12 7" xfId="396" xr:uid="{F178C97D-B76C-4E37-BA19-A902E75D4A73}"/>
    <cellStyle name="Финансовый 3 12 8" xfId="526" xr:uid="{DB2D356E-7653-41B3-BCB8-E5CC06A5F4E8}"/>
    <cellStyle name="Финансовый 3 12 9" xfId="559" xr:uid="{A061DCFC-8B21-41E5-B6F3-6DC2CB04699D}"/>
    <cellStyle name="Финансовый 3 13" xfId="17" xr:uid="{00000000-0005-0000-0000-00006B000000}"/>
    <cellStyle name="Финансовый 3 13 10" xfId="600" xr:uid="{8D35EEE0-687D-4A0F-A044-F5B4A6BC775B}"/>
    <cellStyle name="Финансовый 3 13 11" xfId="797" xr:uid="{4AA97C5B-34B7-410E-84D3-AD9038FCBEB2}"/>
    <cellStyle name="Финансовый 3 13 12" xfId="833" xr:uid="{35BE3075-1E71-48AA-8963-9C8EEB96ECDA}"/>
    <cellStyle name="Финансовый 3 13 13" xfId="939" xr:uid="{0B299331-C985-4C4C-AAB2-80D3C906001A}"/>
    <cellStyle name="Финансовый 3 13 14" xfId="1050" xr:uid="{0C1CC28A-9F24-4A87-A659-65CCC088664F}"/>
    <cellStyle name="Финансовый 3 13 15" xfId="1074" xr:uid="{1FAA70C7-F809-426F-8746-05F923B1B93D}"/>
    <cellStyle name="Финансовый 3 13 2" xfId="145" xr:uid="{26605ADB-48AB-4057-82AB-6FDB511019DB}"/>
    <cellStyle name="Финансовый 3 13 3" xfId="248" xr:uid="{86350FD2-2206-4872-91DC-D573AE3B81C8}"/>
    <cellStyle name="Финансовый 3 13 4" xfId="284" xr:uid="{3E6D0AD9-E952-4624-8DD4-871F8339DB62}"/>
    <cellStyle name="Финансовый 3 13 5" xfId="321" xr:uid="{16B2E268-D568-45C0-BA16-B75244BFFD86}"/>
    <cellStyle name="Финансовый 3 13 6" xfId="357" xr:uid="{6E174E28-1610-4979-BF14-C376F272A415}"/>
    <cellStyle name="Финансовый 3 13 7" xfId="395" xr:uid="{CB35F890-0678-4443-9A78-60901E9EDE2A}"/>
    <cellStyle name="Финансовый 3 13 8" xfId="527" xr:uid="{83B5E2DB-4B29-4AEC-B9F7-F027A0423681}"/>
    <cellStyle name="Финансовый 3 13 9" xfId="558" xr:uid="{64F61DB2-50A6-4DA4-83BD-39752441E3B3}"/>
    <cellStyle name="Финансовый 3 14" xfId="16" xr:uid="{00000000-0005-0000-0000-00006C000000}"/>
    <cellStyle name="Финансовый 3 14 10" xfId="599" xr:uid="{85E2E551-1281-4200-AC61-BFF717BC1982}"/>
    <cellStyle name="Финансовый 3 14 11" xfId="798" xr:uid="{EDCC55D1-1FBA-4916-9481-9415B29789FE}"/>
    <cellStyle name="Финансовый 3 14 12" xfId="832" xr:uid="{CD001D80-06D3-45A6-862D-2292905A84BB}"/>
    <cellStyle name="Финансовый 3 14 13" xfId="938" xr:uid="{F95DC0CF-F46A-4D10-A71B-2F05E82657E8}"/>
    <cellStyle name="Финансовый 3 14 14" xfId="1051" xr:uid="{2031FDD1-A5D2-40EF-AE9D-C74DCCD74050}"/>
    <cellStyle name="Финансовый 3 14 15" xfId="1073" xr:uid="{C587045B-FDC2-4726-A265-3C94BC535DE7}"/>
    <cellStyle name="Финансовый 3 14 2" xfId="144" xr:uid="{0B8B3900-0515-4300-A9BB-46ED2EA4D661}"/>
    <cellStyle name="Финансовый 3 14 3" xfId="247" xr:uid="{8D41E36C-3347-4026-811A-C662AAF83663}"/>
    <cellStyle name="Финансовый 3 14 4" xfId="283" xr:uid="{2E189E84-8F21-4125-AEF2-3C922FB31C89}"/>
    <cellStyle name="Финансовый 3 14 5" xfId="320" xr:uid="{431D806B-021D-4A47-AECF-B6720D8E085D}"/>
    <cellStyle name="Финансовый 3 14 6" xfId="356" xr:uid="{37BE5620-6828-465F-A298-C0C4FD415073}"/>
    <cellStyle name="Финансовый 3 14 7" xfId="394" xr:uid="{E54E88FA-EE2A-4DC7-9430-51B4FBB3EC6D}"/>
    <cellStyle name="Финансовый 3 14 8" xfId="528" xr:uid="{2EA2A0EF-C80B-43BD-BECD-C8736E12C4BC}"/>
    <cellStyle name="Финансовый 3 14 9" xfId="557" xr:uid="{658924AF-BEC8-4827-838B-456E15151FEB}"/>
    <cellStyle name="Финансовый 3 15" xfId="15" xr:uid="{00000000-0005-0000-0000-00006D000000}"/>
    <cellStyle name="Финансовый 3 15 10" xfId="598" xr:uid="{0CD7E3D7-6E7D-49DE-9959-877A5460B393}"/>
    <cellStyle name="Финансовый 3 15 11" xfId="799" xr:uid="{2C038C01-7182-45F7-95F9-4F4494C8FE35}"/>
    <cellStyle name="Финансовый 3 15 12" xfId="831" xr:uid="{A910A555-ACF4-4F7F-B7A7-69205F6AE2BD}"/>
    <cellStyle name="Финансовый 3 15 13" xfId="937" xr:uid="{9D9A39B9-3FD7-46E8-B73E-F9064E01C851}"/>
    <cellStyle name="Финансовый 3 15 14" xfId="1052" xr:uid="{A9AE8442-D3DC-43F2-AB7B-38D7411E5078}"/>
    <cellStyle name="Финансовый 3 15 15" xfId="1072" xr:uid="{7CA55FEE-ADDE-4217-B4A4-B1A200C7395E}"/>
    <cellStyle name="Финансовый 3 15 2" xfId="143" xr:uid="{B5637F38-221A-4056-B753-3652C0EA58C1}"/>
    <cellStyle name="Финансовый 3 15 3" xfId="246" xr:uid="{286C611B-6D1A-4513-8409-F3B6296992DA}"/>
    <cellStyle name="Финансовый 3 15 4" xfId="282" xr:uid="{D8665D33-46F6-4D15-8CDA-53EC1CFE8825}"/>
    <cellStyle name="Финансовый 3 15 5" xfId="319" xr:uid="{DA4CFE4C-F6FB-4206-B8A7-2630313E5766}"/>
    <cellStyle name="Финансовый 3 15 6" xfId="355" xr:uid="{B834A12E-5892-42E0-8BB5-F87916832679}"/>
    <cellStyle name="Финансовый 3 15 7" xfId="393" xr:uid="{AFDB6066-E5B4-47C6-8E9A-07161D6025A4}"/>
    <cellStyle name="Финансовый 3 15 8" xfId="529" xr:uid="{566B0263-3CEC-4992-AD86-CCA16FBC0E99}"/>
    <cellStyle name="Финансовый 3 15 9" xfId="556" xr:uid="{67C640B1-1754-40E6-9384-1A45DA8C0008}"/>
    <cellStyle name="Финансовый 3 16" xfId="13" xr:uid="{00000000-0005-0000-0000-00006E000000}"/>
    <cellStyle name="Финансовый 3 16 10" xfId="596" xr:uid="{5C6FA903-7E6A-4392-8FBB-E17DB83E232E}"/>
    <cellStyle name="Финансовый 3 16 11" xfId="800" xr:uid="{7EA03B57-DE0B-4894-91CC-D7E878C6F69E}"/>
    <cellStyle name="Финансовый 3 16 12" xfId="829" xr:uid="{6F3EA881-FC1D-4773-AD48-16754A13500B}"/>
    <cellStyle name="Финансовый 3 16 13" xfId="935" xr:uid="{3EEEBF7E-5BFE-49BE-B3AC-E16CA69F7C5D}"/>
    <cellStyle name="Финансовый 3 16 14" xfId="1053" xr:uid="{7D800DF9-83B9-433C-91C2-0B3D0B37EA96}"/>
    <cellStyle name="Финансовый 3 16 15" xfId="1071" xr:uid="{07A913CB-BB72-4712-ACDF-84F3E3D1095B}"/>
    <cellStyle name="Финансовый 3 16 2" xfId="141" xr:uid="{A34051CD-1985-40E7-938B-583DC311D0E6}"/>
    <cellStyle name="Финансовый 3 16 3" xfId="245" xr:uid="{29924C85-96DD-4557-83EF-29AD2A1FD900}"/>
    <cellStyle name="Финансовый 3 16 4" xfId="281" xr:uid="{17CD5496-668E-4E75-8F79-CE448C2263E6}"/>
    <cellStyle name="Финансовый 3 16 5" xfId="318" xr:uid="{49142DE2-CC2A-43FD-B999-06E8691C31F4}"/>
    <cellStyle name="Финансовый 3 16 6" xfId="354" xr:uid="{A39541F0-0747-48A8-8887-CE50261C7119}"/>
    <cellStyle name="Финансовый 3 16 7" xfId="392" xr:uid="{CDEF7DA7-AF9C-4EA4-A2DA-865DCECBF9B2}"/>
    <cellStyle name="Финансовый 3 16 8" xfId="530" xr:uid="{C935622D-AE54-4823-929B-5A6B2363B794}"/>
    <cellStyle name="Финансовый 3 16 9" xfId="555" xr:uid="{C3E90CBD-E9F9-44C0-BB54-7EBA5968CF13}"/>
    <cellStyle name="Финансовый 3 17" xfId="11" xr:uid="{00000000-0005-0000-0000-00006F000000}"/>
    <cellStyle name="Финансовый 3 17 2" xfId="139" xr:uid="{0B76BB4F-56F0-464D-AF92-1DCFC10C56E7}"/>
    <cellStyle name="Финансовый 3 17 3" xfId="531" xr:uid="{788F9F9E-400E-45F7-9F2D-98D5EEF1A3AC}"/>
    <cellStyle name="Финансовый 3 17 4" xfId="594" xr:uid="{B98AF8EB-E04F-41A4-806A-8AB05077565D}"/>
    <cellStyle name="Финансовый 3 17 5" xfId="801" xr:uid="{D1E875E8-C06E-4772-B98D-74321F71194C}"/>
    <cellStyle name="Финансовый 3 17 6" xfId="827" xr:uid="{25B8887A-79D7-4954-A993-FD85ECA52D44}"/>
    <cellStyle name="Финансовый 3 17 7" xfId="933" xr:uid="{10625148-88FA-4AED-87FA-CA1D49BBE79C}"/>
    <cellStyle name="Финансовый 3 18" xfId="9" xr:uid="{00000000-0005-0000-0000-000070000000}"/>
    <cellStyle name="Финансовый 3 18 2" xfId="137" xr:uid="{9E9ACA02-791A-4BE9-A197-4E3A0EEE965D}"/>
    <cellStyle name="Финансовый 3 18 3" xfId="532" xr:uid="{297773BE-51AA-417D-AA5D-29D48872C89D}"/>
    <cellStyle name="Финансовый 3 18 4" xfId="592" xr:uid="{9A6FD0CF-68EA-41EA-8057-A7DF2A493143}"/>
    <cellStyle name="Финансовый 3 18 5" xfId="802" xr:uid="{BA7FF0F1-1794-4E37-A2BB-9493FAD3584A}"/>
    <cellStyle name="Финансовый 3 18 6" xfId="825" xr:uid="{4BA334C8-C5A9-4F9B-9A30-08A804F1EEA8}"/>
    <cellStyle name="Финансовый 3 18 7" xfId="931" xr:uid="{6218D77C-B11B-4540-BDF9-B5FA6A3002B5}"/>
    <cellStyle name="Финансовый 3 19" xfId="8" xr:uid="{00000000-0005-0000-0000-000071000000}"/>
    <cellStyle name="Финансовый 3 19 2" xfId="136" xr:uid="{E2356ECD-1DC3-49C9-9CD6-65C72ED0E417}"/>
    <cellStyle name="Финансовый 3 19 3" xfId="533" xr:uid="{F5F6BE0A-1339-4A01-8D8E-02A2E4D49391}"/>
    <cellStyle name="Финансовый 3 19 4" xfId="591" xr:uid="{C4979D45-0D29-48FD-A7F3-C5AC4D1E06DF}"/>
    <cellStyle name="Финансовый 3 19 5" xfId="803" xr:uid="{933E1EDC-22DE-4050-8EA0-0B4AF07D7618}"/>
    <cellStyle name="Финансовый 3 19 6" xfId="824" xr:uid="{48821001-944C-493E-AB1E-62E492EBDA2B}"/>
    <cellStyle name="Финансовый 3 19 7" xfId="930" xr:uid="{71FA96F5-9536-49A7-AE8F-735BD757CE8C}"/>
    <cellStyle name="Финансовый 3 2" xfId="7" xr:uid="{00000000-0005-0000-0000-000072000000}"/>
    <cellStyle name="Финансовый 3 2 10" xfId="590" xr:uid="{EE81A6AC-EF37-456B-8A45-F96C857E7D92}"/>
    <cellStyle name="Финансовый 3 2 11" xfId="804" xr:uid="{1AAF588F-7597-494B-8BD2-82AF1045B868}"/>
    <cellStyle name="Финансовый 3 2 12" xfId="823" xr:uid="{439168B0-4CB0-48CC-98E3-E01433DFCE72}"/>
    <cellStyle name="Финансовый 3 2 13" xfId="929" xr:uid="{1E08C38C-145F-4E4F-BC6B-381E5CE195F7}"/>
    <cellStyle name="Финансовый 3 2 14" xfId="1054" xr:uid="{CF3263D4-1AED-4CD2-8588-9149A8C0F9AF}"/>
    <cellStyle name="Финансовый 3 2 15" xfId="1070" xr:uid="{5082C76E-E256-46ED-87E2-E7D0C3FBF4CC}"/>
    <cellStyle name="Финансовый 3 2 2" xfId="135" xr:uid="{00E273D1-4615-42B2-B72D-9A64353AD8F5}"/>
    <cellStyle name="Финансовый 3 2 3" xfId="244" xr:uid="{74CB11FF-E28C-4FD1-8544-DB2A46427982}"/>
    <cellStyle name="Финансовый 3 2 4" xfId="280" xr:uid="{59182A4E-778D-47F0-A0C2-BB5AC5A67664}"/>
    <cellStyle name="Финансовый 3 2 5" xfId="317" xr:uid="{072679B4-F329-441C-921A-221FF86D8BB0}"/>
    <cellStyle name="Финансовый 3 2 6" xfId="353" xr:uid="{3022F151-B36F-494B-8B71-829D047FEBB7}"/>
    <cellStyle name="Финансовый 3 2 7" xfId="391" xr:uid="{4B7D4B34-CB69-4A6C-B51A-E110D3ECDB0C}"/>
    <cellStyle name="Финансовый 3 2 8" xfId="534" xr:uid="{925B0C60-3C10-407F-A986-4F8FF85654F6}"/>
    <cellStyle name="Финансовый 3 2 9" xfId="554" xr:uid="{6D3ED7B4-B50A-49C8-8E52-75ADB971E130}"/>
    <cellStyle name="Финансовый 3 20" xfId="14" xr:uid="{00000000-0005-0000-0000-000073000000}"/>
    <cellStyle name="Финансовый 3 20 2" xfId="142" xr:uid="{EA651A2A-934B-4FC1-82EB-BEC5EF0F1718}"/>
    <cellStyle name="Финансовый 3 20 3" xfId="535" xr:uid="{F2142FD6-74E3-4110-86A3-D0AD47C76940}"/>
    <cellStyle name="Финансовый 3 20 4" xfId="597" xr:uid="{040D6531-7162-456C-AC0C-5BFE65A51649}"/>
    <cellStyle name="Финансовый 3 20 5" xfId="805" xr:uid="{EB252EFB-798C-46C7-9071-8766945B1E69}"/>
    <cellStyle name="Финансовый 3 20 6" xfId="830" xr:uid="{2048EAEB-764D-41BD-A559-4BE3540856C5}"/>
    <cellStyle name="Финансовый 3 20 7" xfId="936" xr:uid="{68E5862D-45FE-4BFE-A248-3B4AAE95367D}"/>
    <cellStyle name="Финансовый 3 21" xfId="12" xr:uid="{00000000-0005-0000-0000-000074000000}"/>
    <cellStyle name="Финансовый 3 21 2" xfId="140" xr:uid="{B3CA9E72-9F17-450F-AB59-CBFDD37CDC0F}"/>
    <cellStyle name="Финансовый 3 21 3" xfId="536" xr:uid="{DFBD6BB3-F03C-4EDC-B736-DDBA22F308FA}"/>
    <cellStyle name="Финансовый 3 21 4" xfId="595" xr:uid="{AA319643-B709-4828-AB9B-861BB9C055D0}"/>
    <cellStyle name="Финансовый 3 21 5" xfId="806" xr:uid="{C8191A07-447C-4815-B5EE-49593F10069D}"/>
    <cellStyle name="Финансовый 3 21 6" xfId="828" xr:uid="{B63F0CF6-EDB8-4D5F-BBAB-5BF10D08E9A8}"/>
    <cellStyle name="Финансовый 3 21 7" xfId="934" xr:uid="{959678F8-6AFA-4A33-923A-DA689D1EE7DC}"/>
    <cellStyle name="Финансовый 3 22" xfId="10" xr:uid="{00000000-0005-0000-0000-000075000000}"/>
    <cellStyle name="Финансовый 3 22 2" xfId="138" xr:uid="{DDA79771-B505-4855-AAC7-04A578BB5412}"/>
    <cellStyle name="Финансовый 3 22 3" xfId="537" xr:uid="{B861EC2D-8B73-4780-B1F2-EDFA27B24140}"/>
    <cellStyle name="Финансовый 3 22 4" xfId="593" xr:uid="{FBBFF729-3E8F-4A9D-B3F8-A7849F5DE14B}"/>
    <cellStyle name="Финансовый 3 22 5" xfId="807" xr:uid="{C80AA890-D956-416D-80E0-461C20482325}"/>
    <cellStyle name="Финансовый 3 22 6" xfId="826" xr:uid="{BF3B0541-55B2-4E95-87BD-527F60298C37}"/>
    <cellStyle name="Финансовый 3 22 7" xfId="932" xr:uid="{219AE08A-AF59-4ACC-9DA3-E574144DCD41}"/>
    <cellStyle name="Финансовый 3 23" xfId="106" xr:uid="{00000000-0005-0000-0000-000076000000}"/>
    <cellStyle name="Финансовый 3 23 2" xfId="538" xr:uid="{11B4C5AE-DF7F-47BC-B0F8-DF6FD19B8E48}"/>
    <cellStyle name="Финансовый 3 23 3" xfId="808" xr:uid="{1100CDB8-4DD7-4F99-813F-8CA39F38B49B}"/>
    <cellStyle name="Финансовый 3 23 4" xfId="1101" xr:uid="{33802FA5-E17F-4AC0-9316-D1183242C9A8}"/>
    <cellStyle name="Финансовый 3 24" xfId="109" xr:uid="{00000000-0005-0000-0000-000077000000}"/>
    <cellStyle name="Финансовый 3 24 2" xfId="539" xr:uid="{02DD936D-062A-4BD0-8876-7339FD7B27C6}"/>
    <cellStyle name="Финансовый 3 24 3" xfId="809" xr:uid="{FA5D655F-990E-4EEC-8F90-6332E10B4764}"/>
    <cellStyle name="Финансовый 3 24 4" xfId="1104" xr:uid="{8AE43344-3F94-4D28-8EE8-5D59E0728F39}"/>
    <cellStyle name="Финансовый 3 25" xfId="208" xr:uid="{A74D9385-E9C6-42CB-803D-82E1843378FA}"/>
    <cellStyle name="Финансовый 3 26" xfId="268" xr:uid="{12ED9D50-7FC8-4258-93CC-2E41196F09C4}"/>
    <cellStyle name="Финансовый 3 27" xfId="304" xr:uid="{99F69ED3-7254-4B27-85FE-6F1DBEF65D14}"/>
    <cellStyle name="Финансовый 3 28" xfId="341" xr:uid="{7449E19D-B3A4-4C32-9FD9-6A7D07ACA88C}"/>
    <cellStyle name="Финансовый 3 29" xfId="377" xr:uid="{FC3D38D0-1850-46A4-970C-71994D482A4C}"/>
    <cellStyle name="Финансовый 3 3" xfId="79" xr:uid="{00000000-0005-0000-0000-000078000000}"/>
    <cellStyle name="Финансовый 3 3 10" xfId="655" xr:uid="{61FF8DF5-CA38-4C0F-99EB-2080E475A31C}"/>
    <cellStyle name="Финансовый 3 3 11" xfId="810" xr:uid="{4E861B34-332E-4947-8933-23C2CE9F34C0}"/>
    <cellStyle name="Финансовый 3 3 12" xfId="888" xr:uid="{E4B3195D-7748-4F81-9556-B981BA0F6FF7}"/>
    <cellStyle name="Финансовый 3 3 13" xfId="994" xr:uid="{01D08445-C6B2-4AB7-ACC5-56C3957D8190}"/>
    <cellStyle name="Финансовый 3 3 14" xfId="1055" xr:uid="{4C7B7B9B-703A-4C3B-892C-369B634EF497}"/>
    <cellStyle name="Финансовый 3 3 15" xfId="1092" xr:uid="{A5F99D47-A428-4B79-BE11-F56D6B17BFEB}"/>
    <cellStyle name="Финансовый 3 3 2" xfId="200" xr:uid="{2CFD0E14-0D59-4904-95B5-A31FC408745C}"/>
    <cellStyle name="Финансовый 3 3 3" xfId="266" xr:uid="{2CC7E292-CC7D-4F66-AC7A-982F5DADCB2A}"/>
    <cellStyle name="Финансовый 3 3 4" xfId="302" xr:uid="{8A61270B-CC4A-43F9-8294-C3AB2C01972D}"/>
    <cellStyle name="Финансовый 3 3 5" xfId="339" xr:uid="{D2546530-28B5-4DD4-BB66-BF525BAE65FA}"/>
    <cellStyle name="Финансовый 3 3 6" xfId="375" xr:uid="{88E46219-3EB7-4139-B48A-2CA42E174282}"/>
    <cellStyle name="Финансовый 3 3 7" xfId="413" xr:uid="{6350E925-9D8E-4805-AFA0-2601A0DF9811}"/>
    <cellStyle name="Финансовый 3 3 8" xfId="540" xr:uid="{4572CE38-A641-49A7-A2F7-835F50F5DF2C}"/>
    <cellStyle name="Финансовый 3 3 9" xfId="576" xr:uid="{D1EB1A19-31C2-4814-8FA7-7EFCF899BA3C}"/>
    <cellStyle name="Финансовый 3 30" xfId="415" xr:uid="{93A0EC7A-1833-4050-8D59-9901D772DC3D}"/>
    <cellStyle name="Финансовый 3 31" xfId="523" xr:uid="{92723FB3-9DDD-446C-A8F8-7CE8FC1024E0}"/>
    <cellStyle name="Финансовый 3 32" xfId="578" xr:uid="{E9C11FE7-1550-475A-9D6F-D99D17ECAA20}"/>
    <cellStyle name="Финансовый 3 33" xfId="663" xr:uid="{43F920D6-2CBF-4187-92E2-6EDA6A1DC3C8}"/>
    <cellStyle name="Финансовый 3 34" xfId="793" xr:uid="{ACFF0935-19BF-41DD-A936-48AD472C34B9}"/>
    <cellStyle name="Финансовый 3 35" xfId="896" xr:uid="{CB54400C-645C-4704-A005-A274180E09C2}"/>
    <cellStyle name="Финансовый 3 36" xfId="1002" xr:uid="{9759EB81-4C52-44F5-9B22-C4DB7E7F89B2}"/>
    <cellStyle name="Финансовый 3 37" xfId="1046" xr:uid="{1885BF73-166B-4689-9810-A30569747BFB}"/>
    <cellStyle name="Финансовый 3 38" xfId="1094" xr:uid="{65161ACD-D2AA-4618-BB00-C5CC974A041B}"/>
    <cellStyle name="Финансовый 3 4" xfId="6" xr:uid="{00000000-0005-0000-0000-000079000000}"/>
    <cellStyle name="Финансовый 3 4 10" xfId="589" xr:uid="{8119407F-981C-48B2-B5ED-C17025DD190C}"/>
    <cellStyle name="Финансовый 3 4 11" xfId="811" xr:uid="{B4FFD6D6-2CB0-482A-A38F-104C1029B868}"/>
    <cellStyle name="Финансовый 3 4 12" xfId="822" xr:uid="{86994C17-F88E-4264-8A2B-1F65C81DA378}"/>
    <cellStyle name="Финансовый 3 4 13" xfId="928" xr:uid="{C14BC02E-5206-451D-824E-AB241D0D351E}"/>
    <cellStyle name="Финансовый 3 4 14" xfId="1056" xr:uid="{9DE4D7EB-0319-404C-85D7-F50B75CAF85B}"/>
    <cellStyle name="Финансовый 3 4 15" xfId="1069" xr:uid="{1C855C20-44D3-402C-BED4-4285755FEE38}"/>
    <cellStyle name="Финансовый 3 4 2" xfId="134" xr:uid="{1A7FAA9A-099E-430D-B308-1ADC2A36B753}"/>
    <cellStyle name="Финансовый 3 4 3" xfId="243" xr:uid="{B6CB613B-432A-4E4B-A796-385B6E415562}"/>
    <cellStyle name="Финансовый 3 4 4" xfId="279" xr:uid="{6E826CAD-4EC9-4748-855C-5E58E8119514}"/>
    <cellStyle name="Финансовый 3 4 5" xfId="316" xr:uid="{E9A8F04F-F68D-45CF-9809-6C9F3038CAEC}"/>
    <cellStyle name="Финансовый 3 4 6" xfId="352" xr:uid="{BFA3651F-4835-4C20-9EC9-65FA78072E5C}"/>
    <cellStyle name="Финансовый 3 4 7" xfId="390" xr:uid="{71C11F15-B525-4E71-8522-7BBC921FCAA7}"/>
    <cellStyle name="Финансовый 3 4 8" xfId="541" xr:uid="{604CDD0C-CCD3-4975-AC41-8CE2E9D91F0B}"/>
    <cellStyle name="Финансовый 3 4 9" xfId="553" xr:uid="{56D1FB13-3178-46BF-9584-1CD1253ABB92}"/>
    <cellStyle name="Финансовый 3 5" xfId="5" xr:uid="{00000000-0005-0000-0000-00007A000000}"/>
    <cellStyle name="Финансовый 3 5 10" xfId="588" xr:uid="{DD27031F-DE18-4495-B3D6-B5AA25359E2C}"/>
    <cellStyle name="Финансовый 3 5 11" xfId="812" xr:uid="{66115956-9597-4BFD-B644-7639E4D8DD65}"/>
    <cellStyle name="Финансовый 3 5 12" xfId="821" xr:uid="{E0F7AE0A-B64D-4EFB-920F-6DDAF1A9EBD4}"/>
    <cellStyle name="Финансовый 3 5 13" xfId="927" xr:uid="{DB9D7AD5-04C2-4FE1-B4E5-86CCBF97F2A7}"/>
    <cellStyle name="Финансовый 3 5 14" xfId="1057" xr:uid="{1980BD95-904A-4C87-8960-36133BB70A2C}"/>
    <cellStyle name="Финансовый 3 5 15" xfId="1068" xr:uid="{BD1814FF-63F1-493C-9289-FC2006597BCF}"/>
    <cellStyle name="Финансовый 3 5 2" xfId="133" xr:uid="{F07C7EF5-0A59-4AF0-945F-91113A6268AC}"/>
    <cellStyle name="Финансовый 3 5 3" xfId="242" xr:uid="{844611F6-79C5-429D-A58A-4C7A3FD4B4DD}"/>
    <cellStyle name="Финансовый 3 5 4" xfId="278" xr:uid="{EC4AD69D-5281-49B4-AACB-56FD39E5756E}"/>
    <cellStyle name="Финансовый 3 5 5" xfId="315" xr:uid="{C7052505-DE7E-461D-8061-70830E44A591}"/>
    <cellStyle name="Финансовый 3 5 6" xfId="351" xr:uid="{1CFA85A7-D713-4DE4-BB41-C99DBD929154}"/>
    <cellStyle name="Финансовый 3 5 7" xfId="389" xr:uid="{08D23D55-C069-497B-B0F5-B4D0563F19EC}"/>
    <cellStyle name="Финансовый 3 5 8" xfId="542" xr:uid="{3C6F006D-AF86-4312-8D56-7027C8D9A80A}"/>
    <cellStyle name="Финансовый 3 5 9" xfId="552" xr:uid="{39371CF9-9AF3-46FF-A0C0-229EAA65DA0B}"/>
    <cellStyle name="Финансовый 3 6" xfId="4" xr:uid="{00000000-0005-0000-0000-00007B000000}"/>
    <cellStyle name="Финансовый 3 6 10" xfId="587" xr:uid="{D9AFB25E-8AF2-4660-81F6-280FEFFBF86D}"/>
    <cellStyle name="Финансовый 3 6 11" xfId="813" xr:uid="{36F0E91A-F58C-49CB-900E-FE621FF4C63D}"/>
    <cellStyle name="Финансовый 3 6 12" xfId="820" xr:uid="{F225B5A2-1040-4177-876D-A49C0CEF2D77}"/>
    <cellStyle name="Финансовый 3 6 13" xfId="926" xr:uid="{AA7A51B1-4539-45BC-89C8-9F79D8BDBB72}"/>
    <cellStyle name="Финансовый 3 6 14" xfId="1058" xr:uid="{67BDD4EE-92B5-47C0-B683-79E246F4C830}"/>
    <cellStyle name="Финансовый 3 6 15" xfId="1067" xr:uid="{F7B1D977-48D7-4A98-B9DA-A9FE985CC2E2}"/>
    <cellStyle name="Финансовый 3 6 2" xfId="132" xr:uid="{793EF3C8-A3D7-4B1F-B2ED-55A63E7653A5}"/>
    <cellStyle name="Финансовый 3 6 3" xfId="241" xr:uid="{A6BA0A79-E717-4F92-AF27-02459247EC83}"/>
    <cellStyle name="Финансовый 3 6 4" xfId="277" xr:uid="{2F902D11-0354-44C8-8332-374354A6C208}"/>
    <cellStyle name="Финансовый 3 6 5" xfId="314" xr:uid="{D4556081-2274-4EB7-A61F-491254CA9EF1}"/>
    <cellStyle name="Финансовый 3 6 6" xfId="350" xr:uid="{D406F645-3D82-4383-85A1-995A271A5E45}"/>
    <cellStyle name="Финансовый 3 6 7" xfId="388" xr:uid="{D50D27B7-C764-4BFF-92C4-FCD5B3E62BCA}"/>
    <cellStyle name="Финансовый 3 6 8" xfId="543" xr:uid="{1DCE2E34-E93B-4EAC-9F8B-73E8FC144E15}"/>
    <cellStyle name="Финансовый 3 6 9" xfId="551" xr:uid="{76080468-0AE3-4014-B385-2FB2FB942A40}"/>
    <cellStyle name="Финансовый 3 7" xfId="3" xr:uid="{00000000-0005-0000-0000-00007C000000}"/>
    <cellStyle name="Финансовый 3 7 10" xfId="586" xr:uid="{80939E66-D2CB-4540-96FE-6CAE0121A8D9}"/>
    <cellStyle name="Финансовый 3 7 11" xfId="814" xr:uid="{DA607048-9140-494A-A026-EF42B3425D00}"/>
    <cellStyle name="Финансовый 3 7 12" xfId="819" xr:uid="{32A5C2A9-B981-4271-8BDB-16301F8D5D46}"/>
    <cellStyle name="Финансовый 3 7 13" xfId="925" xr:uid="{03CBE5C3-A671-4111-98C5-6AA02FCBC1E7}"/>
    <cellStyle name="Финансовый 3 7 14" xfId="1059" xr:uid="{AE39CAA1-0B79-4DF0-A481-9884D92A8AFE}"/>
    <cellStyle name="Финансовый 3 7 15" xfId="1066" xr:uid="{4A86EB02-8F74-4875-A446-DAF52723A84F}"/>
    <cellStyle name="Финансовый 3 7 2" xfId="131" xr:uid="{8420C1C5-7DCC-45C1-8870-664FB20FE7CE}"/>
    <cellStyle name="Финансовый 3 7 3" xfId="240" xr:uid="{A39CBE52-61FA-47FB-AD67-2CEEFA50CDCF}"/>
    <cellStyle name="Финансовый 3 7 4" xfId="276" xr:uid="{8A8524C3-4D15-447E-89DD-A802E082B834}"/>
    <cellStyle name="Финансовый 3 7 5" xfId="313" xr:uid="{60D13204-A6FB-424B-9416-C0FF624237EA}"/>
    <cellStyle name="Финансовый 3 7 6" xfId="349" xr:uid="{A0F70725-47EA-489C-A806-32B002B4D003}"/>
    <cellStyle name="Финансовый 3 7 7" xfId="387" xr:uid="{F5A901A5-9F44-4F0C-9E6A-373C80BCEF70}"/>
    <cellStyle name="Финансовый 3 7 8" xfId="544" xr:uid="{E62FA7DE-76D4-4A67-AB34-7DF4B6C3BE07}"/>
    <cellStyle name="Финансовый 3 7 9" xfId="550" xr:uid="{8604626C-8E3A-4206-8BA0-E0F00AB39FD3}"/>
    <cellStyle name="Финансовый 3 8" xfId="2" xr:uid="{00000000-0005-0000-0000-00007D000000}"/>
    <cellStyle name="Финансовый 3 8 10" xfId="585" xr:uid="{3B8AC098-0CDF-465F-B2D0-DCBC4B65BA63}"/>
    <cellStyle name="Финансовый 3 8 11" xfId="815" xr:uid="{6947C5B3-381D-4584-BEAD-FF7C097943A5}"/>
    <cellStyle name="Финансовый 3 8 12" xfId="818" xr:uid="{3C61496A-0A3D-408C-8D67-7F7733492C5A}"/>
    <cellStyle name="Финансовый 3 8 13" xfId="924" xr:uid="{7E36214A-E174-4360-A91D-E69AC7702414}"/>
    <cellStyle name="Финансовый 3 8 14" xfId="1060" xr:uid="{0E35F948-7F42-474F-B450-68580C4D9571}"/>
    <cellStyle name="Финансовый 3 8 15" xfId="1065" xr:uid="{844846A2-7148-4D89-A7F2-9F1AE9026199}"/>
    <cellStyle name="Финансовый 3 8 2" xfId="130" xr:uid="{B111E0C8-3E86-4020-8A0D-C653A076BFFF}"/>
    <cellStyle name="Финансовый 3 8 3" xfId="239" xr:uid="{E340E5A0-B7DC-4DE0-886A-C6AD185302E5}"/>
    <cellStyle name="Финансовый 3 8 4" xfId="275" xr:uid="{DCA7DC48-E2EC-4C2C-9A0E-91C65EBBCD6F}"/>
    <cellStyle name="Финансовый 3 8 5" xfId="312" xr:uid="{8D98D910-6FAE-426D-8454-69F006BE3241}"/>
    <cellStyle name="Финансовый 3 8 6" xfId="348" xr:uid="{42BEDEF5-FE4F-4581-818F-1E0FD7B5535D}"/>
    <cellStyle name="Финансовый 3 8 7" xfId="386" xr:uid="{8C8EE38D-F9E3-424B-B3ED-F2A4F543F659}"/>
    <cellStyle name="Финансовый 3 8 8" xfId="545" xr:uid="{40F9CDA1-06A9-4CD6-81B3-7AC864FFFA4F}"/>
    <cellStyle name="Финансовый 3 8 9" xfId="549" xr:uid="{3A29AF10-C225-467D-950D-9F8A7E224E1F}"/>
    <cellStyle name="Финансовый 3 9" xfId="1" xr:uid="{00000000-0005-0000-0000-00007E000000}"/>
    <cellStyle name="Финансовый 3 9 10" xfId="584" xr:uid="{FDC89B4F-5204-4FB5-A0E2-8C13D7E669E1}"/>
    <cellStyle name="Финансовый 3 9 11" xfId="816" xr:uid="{A598001B-44C5-40BC-8DB0-095F92801DC2}"/>
    <cellStyle name="Финансовый 3 9 12" xfId="817" xr:uid="{7267E57F-69F7-49B6-9C02-42C16ADB601F}"/>
    <cellStyle name="Финансовый 3 9 13" xfId="923" xr:uid="{12F610CC-CA55-4419-B3F6-C79F4F812DD3}"/>
    <cellStyle name="Финансовый 3 9 14" xfId="1061" xr:uid="{748A6EC1-C96D-4E0D-8755-3EB196FE414C}"/>
    <cellStyle name="Финансовый 3 9 15" xfId="1064" xr:uid="{7CE8FBE5-3F5E-4ACC-994B-7C06C06A919B}"/>
    <cellStyle name="Финансовый 3 9 2" xfId="129" xr:uid="{ABFA07C1-BB62-40B0-9832-2B464FB62D2C}"/>
    <cellStyle name="Финансовый 3 9 3" xfId="238" xr:uid="{524965F5-4F04-4C4B-AD65-FF7733DE1FC5}"/>
    <cellStyle name="Финансовый 3 9 4" xfId="274" xr:uid="{E7961A2C-94DC-4042-ADAA-12A992DD09E7}"/>
    <cellStyle name="Финансовый 3 9 5" xfId="311" xr:uid="{A155C9F9-6E22-4D7F-B3C5-40CA1208C38E}"/>
    <cellStyle name="Финансовый 3 9 6" xfId="347" xr:uid="{E6F7167F-32B2-4C8D-8728-243F063DD44D}"/>
    <cellStyle name="Финансовый 3 9 7" xfId="385" xr:uid="{FBDF94D8-257E-43EB-98EA-F3E2834CCCA1}"/>
    <cellStyle name="Финансовый 3 9 8" xfId="546" xr:uid="{E8119830-0AD8-45D0-8519-49896CFAA17A}"/>
    <cellStyle name="Финансовый 3 9 9" xfId="548" xr:uid="{50F640C2-B51E-41DE-A4BC-7C5B74415EF3}"/>
  </cellStyles>
  <dxfs count="0"/>
  <tableStyles count="0" defaultTableStyle="TableStyleMedium2" defaultPivotStyle="PivotStyleLight16"/>
  <colors>
    <mruColors>
      <color rgb="FFCC3300"/>
      <color rgb="FF993300"/>
      <color rgb="FF996633"/>
      <color rgb="FFD9E1F2"/>
      <color rgb="FF8EA9DB"/>
      <color rgb="FF3D28A8"/>
      <color rgb="FFB496F8"/>
      <color rgb="FFC89800"/>
      <color rgb="FFD0BDF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3.xml"/><Relationship Id="rId1" Type="http://schemas.microsoft.com/office/2011/relationships/chartStyle" Target="style73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4.xml"/><Relationship Id="rId1" Type="http://schemas.microsoft.com/office/2011/relationships/chartStyle" Target="style74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5.xml"/><Relationship Id="rId1" Type="http://schemas.microsoft.com/office/2011/relationships/chartStyle" Target="style75.xml"/></Relationships>
</file>

<file path=xl/charts/_rels/chart76.xml.rels><?xml version="1.0" encoding="UTF-8" standalone="yes"?>
<Relationships xmlns="http://schemas.openxmlformats.org/package/2006/relationships"><Relationship Id="rId2" Type="http://schemas.microsoft.com/office/2011/relationships/chartColorStyle" Target="colors76.xml"/><Relationship Id="rId1" Type="http://schemas.microsoft.com/office/2011/relationships/chartStyle" Target="style76.xml"/></Relationships>
</file>

<file path=xl/charts/_rels/chart77.xml.rels><?xml version="1.0" encoding="UTF-8" standalone="yes"?>
<Relationships xmlns="http://schemas.openxmlformats.org/package/2006/relationships"><Relationship Id="rId2" Type="http://schemas.microsoft.com/office/2011/relationships/chartColorStyle" Target="colors77.xml"/><Relationship Id="rId1" Type="http://schemas.microsoft.com/office/2011/relationships/chartStyle" Target="style77.xml"/></Relationships>
</file>

<file path=xl/charts/_rels/chart78.xml.rels><?xml version="1.0" encoding="UTF-8" standalone="yes"?>
<Relationships xmlns="http://schemas.openxmlformats.org/package/2006/relationships"><Relationship Id="rId2" Type="http://schemas.microsoft.com/office/2011/relationships/chartColorStyle" Target="colors78.xml"/><Relationship Id="rId1" Type="http://schemas.microsoft.com/office/2011/relationships/chartStyle" Target="style78.xml"/></Relationships>
</file>

<file path=xl/charts/_rels/chart79.xml.rels><?xml version="1.0" encoding="UTF-8" standalone="yes"?>
<Relationships xmlns="http://schemas.openxmlformats.org/package/2006/relationships"><Relationship Id="rId2" Type="http://schemas.microsoft.com/office/2011/relationships/chartColorStyle" Target="colors79.xml"/><Relationship Id="rId1" Type="http://schemas.microsoft.com/office/2011/relationships/chartStyle" Target="style79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80.xml.rels><?xml version="1.0" encoding="UTF-8" standalone="yes"?>
<Relationships xmlns="http://schemas.openxmlformats.org/package/2006/relationships"><Relationship Id="rId2" Type="http://schemas.microsoft.com/office/2011/relationships/chartColorStyle" Target="colors80.xml"/><Relationship Id="rId1" Type="http://schemas.microsoft.com/office/2011/relationships/chartStyle" Target="style80.xml"/></Relationships>
</file>

<file path=xl/charts/_rels/chart81.xml.rels><?xml version="1.0" encoding="UTF-8" standalone="yes"?>
<Relationships xmlns="http://schemas.openxmlformats.org/package/2006/relationships"><Relationship Id="rId2" Type="http://schemas.microsoft.com/office/2011/relationships/chartColorStyle" Target="colors81.xml"/><Relationship Id="rId1" Type="http://schemas.microsoft.com/office/2011/relationships/chartStyle" Target="style81.xml"/></Relationships>
</file>

<file path=xl/charts/_rels/chart82.xml.rels><?xml version="1.0" encoding="UTF-8" standalone="yes"?>
<Relationships xmlns="http://schemas.openxmlformats.org/package/2006/relationships"><Relationship Id="rId2" Type="http://schemas.microsoft.com/office/2011/relationships/chartColorStyle" Target="colors82.xml"/><Relationship Id="rId1" Type="http://schemas.microsoft.com/office/2011/relationships/chartStyle" Target="style82.xml"/></Relationships>
</file>

<file path=xl/charts/_rels/chart83.xml.rels><?xml version="1.0" encoding="UTF-8" standalone="yes"?>
<Relationships xmlns="http://schemas.openxmlformats.org/package/2006/relationships"><Relationship Id="rId2" Type="http://schemas.microsoft.com/office/2011/relationships/chartColorStyle" Target="colors83.xml"/><Relationship Id="rId1" Type="http://schemas.microsoft.com/office/2011/relationships/chartStyle" Target="style83.xml"/></Relationships>
</file>

<file path=xl/charts/_rels/chart84.xml.rels><?xml version="1.0" encoding="UTF-8" standalone="yes"?>
<Relationships xmlns="http://schemas.openxmlformats.org/package/2006/relationships"><Relationship Id="rId2" Type="http://schemas.microsoft.com/office/2011/relationships/chartColorStyle" Target="colors84.xml"/><Relationship Id="rId1" Type="http://schemas.microsoft.com/office/2011/relationships/chartStyle" Target="style84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gaze naturale în luna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ianuarie</a:t>
            </a: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, mmc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'Ev. Consum 2019-2026'!$P$3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'Ev. Consum 2019-2026'!$Q$2:$X$2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'Ev. Consum 2019-2026'!$Q$3:$X$3</c:f>
              <c:numCache>
                <c:formatCode>#,##0.0</c:formatCode>
                <c:ptCount val="8"/>
                <c:pt idx="0">
                  <c:v>54.24</c:v>
                </c:pt>
                <c:pt idx="1">
                  <c:v>68.3</c:v>
                </c:pt>
                <c:pt idx="2">
                  <c:v>67.599999999999994</c:v>
                </c:pt>
                <c:pt idx="3">
                  <c:v>44.9</c:v>
                </c:pt>
                <c:pt idx="4">
                  <c:v>52.5</c:v>
                </c:pt>
                <c:pt idx="5">
                  <c:v>54.8</c:v>
                </c:pt>
                <c:pt idx="6">
                  <c:v>54.108428033991999</c:v>
                </c:pt>
                <c:pt idx="7">
                  <c:v>75.017958528704995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AAB-4345-888F-61DF5BE4F606}"/>
            </c:ext>
          </c:extLst>
        </c:ser>
        <c:ser>
          <c:idx val="1"/>
          <c:order val="1"/>
          <c:tx>
            <c:strRef>
              <c:f>'Ev. Consum 2019-2026'!$P$4</c:f>
              <c:strCache>
                <c:ptCount val="1"/>
                <c:pt idx="0">
                  <c:v>Sectorul energetic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'Ev. Consum 2019-2026'!$Q$2:$X$2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'Ev. Consum 2019-2026'!$Q$4:$X$4</c:f>
              <c:numCache>
                <c:formatCode>#,##0.0</c:formatCode>
                <c:ptCount val="8"/>
                <c:pt idx="0">
                  <c:v>63</c:v>
                </c:pt>
                <c:pt idx="1">
                  <c:v>70.2</c:v>
                </c:pt>
                <c:pt idx="2">
                  <c:v>55.6</c:v>
                </c:pt>
                <c:pt idx="3">
                  <c:v>22.8</c:v>
                </c:pt>
                <c:pt idx="4">
                  <c:v>62.3</c:v>
                </c:pt>
                <c:pt idx="5">
                  <c:v>66.7</c:v>
                </c:pt>
                <c:pt idx="6">
                  <c:v>62.2</c:v>
                </c:pt>
                <c:pt idx="7">
                  <c:v>79.5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AAB-4345-888F-61DF5BE4F606}"/>
            </c:ext>
          </c:extLst>
        </c:ser>
        <c:ser>
          <c:idx val="2"/>
          <c:order val="2"/>
          <c:tx>
            <c:strRef>
              <c:f>'Ev. Consum 2019-2026'!$P$5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'Ev. Consum 2019-2026'!$Q$2:$X$2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'Ev. Consum 2019-2026'!$Q$5:$X$5</c:f>
              <c:numCache>
                <c:formatCode>#,##0.0</c:formatCode>
                <c:ptCount val="8"/>
                <c:pt idx="0">
                  <c:v>8.9600000000000009</c:v>
                </c:pt>
                <c:pt idx="1">
                  <c:v>9.6999999999999993</c:v>
                </c:pt>
                <c:pt idx="2">
                  <c:v>10.1</c:v>
                </c:pt>
                <c:pt idx="3">
                  <c:v>7.3</c:v>
                </c:pt>
                <c:pt idx="4">
                  <c:v>9.6</c:v>
                </c:pt>
                <c:pt idx="5">
                  <c:v>9.4</c:v>
                </c:pt>
                <c:pt idx="6">
                  <c:v>8.6127958099999997</c:v>
                </c:pt>
                <c:pt idx="7">
                  <c:v>12.176311950000001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AAB-4345-888F-61DF5BE4F606}"/>
            </c:ext>
          </c:extLst>
        </c:ser>
        <c:ser>
          <c:idx val="3"/>
          <c:order val="3"/>
          <c:tx>
            <c:strRef>
              <c:f>'Ev. Consum 2019-2026'!$P$6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'Ev. Consum 2019-2026'!$Q$2:$X$2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'Ev. Consum 2019-2026'!$Q$6:$X$6</c:f>
              <c:numCache>
                <c:formatCode>#,##0.0</c:formatCode>
                <c:ptCount val="8"/>
                <c:pt idx="0">
                  <c:v>29.33</c:v>
                </c:pt>
                <c:pt idx="1">
                  <c:v>23.799999999999997</c:v>
                </c:pt>
                <c:pt idx="2">
                  <c:v>42.9</c:v>
                </c:pt>
                <c:pt idx="3">
                  <c:v>26.8</c:v>
                </c:pt>
                <c:pt idx="4">
                  <c:v>13.4</c:v>
                </c:pt>
                <c:pt idx="5">
                  <c:v>12.4</c:v>
                </c:pt>
                <c:pt idx="6">
                  <c:v>10.4</c:v>
                </c:pt>
                <c:pt idx="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AAB-4345-888F-61DF5BE4F6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765311"/>
        <c:axId val="849752831"/>
      </c:lineChart>
      <c:catAx>
        <c:axId val="849765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849752831"/>
        <c:crosses val="autoZero"/>
        <c:auto val="1"/>
        <c:lblAlgn val="ctr"/>
        <c:lblOffset val="100"/>
        <c:noMultiLvlLbl val="0"/>
      </c:catAx>
      <c:valAx>
        <c:axId val="84975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849765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gaze naturale în luna octombrie, mmc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2019-2025'!$CM$3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2019-2025'!$Z$3:$AF$3</c:f>
              <c:numCache>
                <c:formatCode>General</c:formatCode>
                <c:ptCount val="7"/>
                <c:pt idx="0">
                  <c:v>19.100000000000001</c:v>
                </c:pt>
                <c:pt idx="1">
                  <c:v>16.2</c:v>
                </c:pt>
                <c:pt idx="2">
                  <c:v>35.1</c:v>
                </c:pt>
                <c:pt idx="3">
                  <c:v>12.026999999999999</c:v>
                </c:pt>
                <c:pt idx="4">
                  <c:v>11</c:v>
                </c:pt>
                <c:pt idx="5">
                  <c:v>19.2</c:v>
                </c:pt>
                <c:pt idx="6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86-404D-AF56-D04D7FDC9573}"/>
            </c:ext>
          </c:extLst>
        </c:ser>
        <c:ser>
          <c:idx val="1"/>
          <c:order val="1"/>
          <c:tx>
            <c:strRef>
              <c:f>'[1]Ev. Consum 2019-2025'!$CB$4</c:f>
              <c:strCache>
                <c:ptCount val="1"/>
                <c:pt idx="0">
                  <c:v>Sectorul energetic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2019-2025'!$Z$4:$AF$4</c:f>
              <c:numCache>
                <c:formatCode>General</c:formatCode>
                <c:ptCount val="7"/>
                <c:pt idx="0">
                  <c:v>15.7</c:v>
                </c:pt>
                <c:pt idx="1">
                  <c:v>16</c:v>
                </c:pt>
                <c:pt idx="2">
                  <c:v>5.0999999999999996</c:v>
                </c:pt>
                <c:pt idx="3">
                  <c:v>3.6</c:v>
                </c:pt>
                <c:pt idx="4">
                  <c:v>10.3</c:v>
                </c:pt>
                <c:pt idx="5">
                  <c:v>16.7</c:v>
                </c:pt>
                <c:pt idx="6">
                  <c:v>24.4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86-404D-AF56-D04D7FDC9573}"/>
            </c:ext>
          </c:extLst>
        </c:ser>
        <c:ser>
          <c:idx val="2"/>
          <c:order val="2"/>
          <c:tx>
            <c:strRef>
              <c:f>'[1]Ev. Consum 2019-2025'!$CB$5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2019-2025'!$Z$5:$AF$5</c:f>
              <c:numCache>
                <c:formatCode>General</c:formatCode>
                <c:ptCount val="7"/>
                <c:pt idx="0">
                  <c:v>1.04</c:v>
                </c:pt>
                <c:pt idx="1">
                  <c:v>0.9</c:v>
                </c:pt>
                <c:pt idx="2">
                  <c:v>2.4</c:v>
                </c:pt>
                <c:pt idx="3">
                  <c:v>0.52100000000000002</c:v>
                </c:pt>
                <c:pt idx="4">
                  <c:v>1.3</c:v>
                </c:pt>
                <c:pt idx="5">
                  <c:v>1.4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86-404D-AF56-D04D7FDC9573}"/>
            </c:ext>
          </c:extLst>
        </c:ser>
        <c:ser>
          <c:idx val="3"/>
          <c:order val="3"/>
          <c:tx>
            <c:strRef>
              <c:f>'[1]Ev. Consum 2019-2025'!$CB$6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2019-2025'!$Z$6:$AF$6</c:f>
              <c:numCache>
                <c:formatCode>General</c:formatCode>
                <c:ptCount val="7"/>
                <c:pt idx="0">
                  <c:v>27.279999999999998</c:v>
                </c:pt>
                <c:pt idx="1">
                  <c:v>10.899999999999999</c:v>
                </c:pt>
                <c:pt idx="2">
                  <c:v>25.6</c:v>
                </c:pt>
                <c:pt idx="3">
                  <c:v>13.468999999999999</c:v>
                </c:pt>
                <c:pt idx="4">
                  <c:v>15.1</c:v>
                </c:pt>
                <c:pt idx="5">
                  <c:v>8.4</c:v>
                </c:pt>
                <c:pt idx="6">
                  <c:v>7.400000000000003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386-404D-AF56-D04D7FDC95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765311"/>
        <c:axId val="849752831"/>
      </c:lineChart>
      <c:catAx>
        <c:axId val="849765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849752831"/>
        <c:crosses val="autoZero"/>
        <c:auto val="1"/>
        <c:lblAlgn val="ctr"/>
        <c:lblOffset val="100"/>
        <c:noMultiLvlLbl val="0"/>
      </c:catAx>
      <c:valAx>
        <c:axId val="84975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849765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energie termică în luna </a:t>
            </a:r>
            <a:r>
              <a:rPr lang="ro-RO" sz="1400" b="1" i="0" u="none" strike="noStrike" baseline="0">
                <a:effectLst/>
              </a:rPr>
              <a:t>octombrie</a:t>
            </a: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, Gcal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2019-2025'!$CM$9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2019-2025'!$Z$9:$AF$9</c:f>
              <c:numCache>
                <c:formatCode>General</c:formatCode>
                <c:ptCount val="7"/>
                <c:pt idx="0">
                  <c:v>19045.734999999997</c:v>
                </c:pt>
                <c:pt idx="1">
                  <c:v>17297.707000000002</c:v>
                </c:pt>
                <c:pt idx="2">
                  <c:v>22106.361000000001</c:v>
                </c:pt>
                <c:pt idx="3">
                  <c:v>13024.41</c:v>
                </c:pt>
                <c:pt idx="4">
                  <c:v>11420.7564</c:v>
                </c:pt>
                <c:pt idx="5">
                  <c:v>33577.139026119999</c:v>
                </c:pt>
                <c:pt idx="6">
                  <c:v>54271.659966159998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CD-4EAF-8BC1-DFB2D8E290B4}"/>
            </c:ext>
          </c:extLst>
        </c:ser>
        <c:ser>
          <c:idx val="1"/>
          <c:order val="1"/>
          <c:tx>
            <c:strRef>
              <c:f>'[1]Ev. Consum 2019-2025'!$CM$10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2019-2025'!$Z$10:$AF$10</c:f>
              <c:numCache>
                <c:formatCode>General</c:formatCode>
                <c:ptCount val="7"/>
                <c:pt idx="0">
                  <c:v>3307.1059999999998</c:v>
                </c:pt>
                <c:pt idx="1">
                  <c:v>3187.5649999999996</c:v>
                </c:pt>
                <c:pt idx="2">
                  <c:v>6200.2049999999999</c:v>
                </c:pt>
                <c:pt idx="3">
                  <c:v>2804.5250000000001</c:v>
                </c:pt>
                <c:pt idx="4">
                  <c:v>1218.5639000000001</c:v>
                </c:pt>
                <c:pt idx="5">
                  <c:v>6591.8823784199994</c:v>
                </c:pt>
                <c:pt idx="6">
                  <c:v>12136.403509039999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CD-4EAF-8BC1-DFB2D8E290B4}"/>
            </c:ext>
          </c:extLst>
        </c:ser>
        <c:ser>
          <c:idx val="2"/>
          <c:order val="2"/>
          <c:tx>
            <c:strRef>
              <c:f>'[1]Ev. Consum 2019-2025'!$CM$11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2019-2025'!$Z$11:$AF$11</c:f>
              <c:numCache>
                <c:formatCode>General</c:formatCode>
                <c:ptCount val="7"/>
                <c:pt idx="0">
                  <c:v>1593.9810000000002</c:v>
                </c:pt>
                <c:pt idx="1">
                  <c:v>1328.1610000000001</c:v>
                </c:pt>
                <c:pt idx="2">
                  <c:v>3658.2039999999997</c:v>
                </c:pt>
                <c:pt idx="3">
                  <c:v>1069.2249999999999</c:v>
                </c:pt>
                <c:pt idx="4">
                  <c:v>690.22209999999995</c:v>
                </c:pt>
                <c:pt idx="5">
                  <c:v>3049.4946055699997</c:v>
                </c:pt>
                <c:pt idx="6">
                  <c:v>5694.5839504399992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1CD-4EAF-8BC1-DFB2D8E290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646112"/>
        <c:axId val="918651872"/>
      </c:lineChart>
      <c:catAx>
        <c:axId val="91864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918651872"/>
        <c:crosses val="autoZero"/>
        <c:auto val="1"/>
        <c:lblAlgn val="ctr"/>
        <c:lblOffset val="100"/>
        <c:noMultiLvlLbl val="0"/>
      </c:catAx>
      <c:valAx>
        <c:axId val="91865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91864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energie electrică în luna </a:t>
            </a:r>
            <a:r>
              <a:rPr lang="ro-RO" sz="1400" b="1" i="0" u="none" strike="noStrike" baseline="0">
                <a:effectLst/>
              </a:rPr>
              <a:t>octombrie</a:t>
            </a: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, MWh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2019-2025'!$CM$14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2019-2025'!$Z$14:$AF$14</c:f>
              <c:numCache>
                <c:formatCode>General</c:formatCode>
                <c:ptCount val="7"/>
                <c:pt idx="0">
                  <c:v>129475.06</c:v>
                </c:pt>
                <c:pt idx="1">
                  <c:v>132939.51500000001</c:v>
                </c:pt>
                <c:pt idx="2">
                  <c:v>149362.91700000002</c:v>
                </c:pt>
                <c:pt idx="3">
                  <c:v>133695.68300000002</c:v>
                </c:pt>
                <c:pt idx="4">
                  <c:v>126221.83278</c:v>
                </c:pt>
                <c:pt idx="5">
                  <c:v>141889.43900000001</c:v>
                </c:pt>
                <c:pt idx="6">
                  <c:v>154633.79201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5-448D-B491-C2A57446FE13}"/>
            </c:ext>
          </c:extLst>
        </c:ser>
        <c:ser>
          <c:idx val="1"/>
          <c:order val="1"/>
          <c:tx>
            <c:strRef>
              <c:f>'[1]Ev. Consum 2019-2025'!$CM$15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2019-2025'!$Z$15:$AF$15</c:f>
              <c:numCache>
                <c:formatCode>General</c:formatCode>
                <c:ptCount val="7"/>
                <c:pt idx="0">
                  <c:v>21197.805</c:v>
                </c:pt>
                <c:pt idx="1">
                  <c:v>20120.705000000002</c:v>
                </c:pt>
                <c:pt idx="2">
                  <c:v>23085.102999999999</c:v>
                </c:pt>
                <c:pt idx="3">
                  <c:v>20623.328000000001</c:v>
                </c:pt>
                <c:pt idx="4">
                  <c:v>20437.955999999998</c:v>
                </c:pt>
                <c:pt idx="5">
                  <c:v>22041.672999999999</c:v>
                </c:pt>
                <c:pt idx="6">
                  <c:v>24527.972000000002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5-448D-B491-C2A57446FE13}"/>
            </c:ext>
          </c:extLst>
        </c:ser>
        <c:ser>
          <c:idx val="2"/>
          <c:order val="2"/>
          <c:tx>
            <c:strRef>
              <c:f>'[1]Ev. Consum 2019-2025'!$CM$16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2019-2025'!$Z$16:$AF$16</c:f>
              <c:numCache>
                <c:formatCode>General</c:formatCode>
                <c:ptCount val="7"/>
                <c:pt idx="0">
                  <c:v>123046.155</c:v>
                </c:pt>
                <c:pt idx="1">
                  <c:v>124026.50199999999</c:v>
                </c:pt>
                <c:pt idx="2">
                  <c:v>147806.239</c:v>
                </c:pt>
                <c:pt idx="3">
                  <c:v>146160.587</c:v>
                </c:pt>
                <c:pt idx="4">
                  <c:v>155451.019</c:v>
                </c:pt>
                <c:pt idx="5">
                  <c:v>159371.473</c:v>
                </c:pt>
                <c:pt idx="6">
                  <c:v>157006.76500000001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75-448D-B491-C2A57446FE13}"/>
            </c:ext>
          </c:extLst>
        </c:ser>
        <c:ser>
          <c:idx val="3"/>
          <c:order val="3"/>
          <c:tx>
            <c:strRef>
              <c:f>'[1]Ev. Consum 2019-2025'!$CM$17</c:f>
              <c:strCache>
                <c:ptCount val="1"/>
                <c:pt idx="0">
                  <c:v>Altele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2019-2025'!$Z$17:$AF$17</c:f>
              <c:numCache>
                <c:formatCode>General</c:formatCode>
                <c:ptCount val="7"/>
                <c:pt idx="0">
                  <c:v>5923.2610000000004</c:v>
                </c:pt>
                <c:pt idx="1">
                  <c:v>6021.1540000000005</c:v>
                </c:pt>
                <c:pt idx="2">
                  <c:v>6701.5149999999994</c:v>
                </c:pt>
                <c:pt idx="3">
                  <c:v>6066.7970000000005</c:v>
                </c:pt>
                <c:pt idx="4">
                  <c:v>5896.3690000000006</c:v>
                </c:pt>
                <c:pt idx="5">
                  <c:v>6399.3270000000002</c:v>
                </c:pt>
                <c:pt idx="6">
                  <c:v>6930.7289999999994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75-448D-B491-C2A57446FE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915631"/>
        <c:axId val="561917071"/>
      </c:lineChart>
      <c:catAx>
        <c:axId val="561915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561917071"/>
        <c:crosses val="autoZero"/>
        <c:auto val="1"/>
        <c:lblAlgn val="ctr"/>
        <c:lblOffset val="100"/>
        <c:noMultiLvlLbl val="0"/>
      </c:catAx>
      <c:valAx>
        <c:axId val="561917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561915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gaze naturale în luna septembire, mmc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2019-2025'!$CM$3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2019-2025'!$AK$3:$AQ$3</c:f>
              <c:numCache>
                <c:formatCode>General</c:formatCode>
                <c:ptCount val="7"/>
                <c:pt idx="0">
                  <c:v>9.4</c:v>
                </c:pt>
                <c:pt idx="1">
                  <c:v>9.1</c:v>
                </c:pt>
                <c:pt idx="2">
                  <c:v>14.5</c:v>
                </c:pt>
                <c:pt idx="3">
                  <c:v>8.6120000000000001</c:v>
                </c:pt>
                <c:pt idx="4">
                  <c:v>7.2</c:v>
                </c:pt>
                <c:pt idx="5">
                  <c:v>8</c:v>
                </c:pt>
                <c:pt idx="6">
                  <c:v>8.8000000000000007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28-4C84-9075-96225EDB946F}"/>
            </c:ext>
          </c:extLst>
        </c:ser>
        <c:ser>
          <c:idx val="1"/>
          <c:order val="1"/>
          <c:tx>
            <c:strRef>
              <c:f>'[1]Ev. Consum 2019-2025'!$CB$4</c:f>
              <c:strCache>
                <c:ptCount val="1"/>
                <c:pt idx="0">
                  <c:v>Sectorul energetic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2019-2025'!$AK$4:$AQ$4</c:f>
              <c:numCache>
                <c:formatCode>General</c:formatCode>
                <c:ptCount val="7"/>
                <c:pt idx="0">
                  <c:v>4.5</c:v>
                </c:pt>
                <c:pt idx="1">
                  <c:v>5.2</c:v>
                </c:pt>
                <c:pt idx="2">
                  <c:v>4.9000000000000004</c:v>
                </c:pt>
                <c:pt idx="3">
                  <c:v>3.8</c:v>
                </c:pt>
                <c:pt idx="4">
                  <c:v>3.9</c:v>
                </c:pt>
                <c:pt idx="5">
                  <c:v>3.7</c:v>
                </c:pt>
                <c:pt idx="6">
                  <c:v>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28-4C84-9075-96225EDB946F}"/>
            </c:ext>
          </c:extLst>
        </c:ser>
        <c:ser>
          <c:idx val="2"/>
          <c:order val="2"/>
          <c:tx>
            <c:strRef>
              <c:f>'[1]Ev. Consum 2019-2025'!$CB$5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2019-2025'!$AK$5:$AQ$5</c:f>
              <c:numCache>
                <c:formatCode>General</c:formatCode>
                <c:ptCount val="7"/>
                <c:pt idx="0">
                  <c:v>0.2</c:v>
                </c:pt>
                <c:pt idx="1">
                  <c:v>0.1</c:v>
                </c:pt>
                <c:pt idx="2">
                  <c:v>0.2</c:v>
                </c:pt>
                <c:pt idx="3">
                  <c:v>0.13900000000000001</c:v>
                </c:pt>
                <c:pt idx="4">
                  <c:v>1.1000000000000001</c:v>
                </c:pt>
                <c:pt idx="5">
                  <c:v>0.1</c:v>
                </c:pt>
                <c:pt idx="6">
                  <c:v>0.16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F28-4C84-9075-96225EDB946F}"/>
            </c:ext>
          </c:extLst>
        </c:ser>
        <c:ser>
          <c:idx val="3"/>
          <c:order val="3"/>
          <c:tx>
            <c:strRef>
              <c:f>'[1]Ev. Consum 2019-2025'!$CB$6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2019-2025'!$AK$6:$AQ$6</c:f>
              <c:numCache>
                <c:formatCode>General</c:formatCode>
                <c:ptCount val="7"/>
                <c:pt idx="0">
                  <c:v>24.2</c:v>
                </c:pt>
                <c:pt idx="1">
                  <c:v>9.8000000000000007</c:v>
                </c:pt>
                <c:pt idx="2">
                  <c:v>24.4</c:v>
                </c:pt>
                <c:pt idx="3">
                  <c:v>14.802</c:v>
                </c:pt>
                <c:pt idx="4">
                  <c:v>14.1</c:v>
                </c:pt>
                <c:pt idx="5">
                  <c:v>6</c:v>
                </c:pt>
                <c:pt idx="6">
                  <c:v>7.4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F28-4C84-9075-96225EDB94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765311"/>
        <c:axId val="849752831"/>
      </c:lineChart>
      <c:catAx>
        <c:axId val="849765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849752831"/>
        <c:crosses val="autoZero"/>
        <c:auto val="1"/>
        <c:lblAlgn val="ctr"/>
        <c:lblOffset val="100"/>
        <c:noMultiLvlLbl val="0"/>
      </c:catAx>
      <c:valAx>
        <c:axId val="84975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849765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energie termică în luna </a:t>
            </a:r>
            <a:r>
              <a:rPr lang="ro-RO" sz="1400" b="1" i="0" u="none" strike="noStrike" baseline="0">
                <a:effectLst/>
              </a:rPr>
              <a:t>septembire</a:t>
            </a: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, Gcal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2019-2025'!$CM$9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2019-2025'!$AK$9:$AQ$9</c:f>
              <c:numCache>
                <c:formatCode>General</c:formatCode>
                <c:ptCount val="7"/>
                <c:pt idx="0">
                  <c:v>12482.727999999999</c:v>
                </c:pt>
                <c:pt idx="1">
                  <c:v>12723.968999999999</c:v>
                </c:pt>
                <c:pt idx="2">
                  <c:v>11970.133</c:v>
                </c:pt>
                <c:pt idx="3">
                  <c:v>11296.002</c:v>
                </c:pt>
                <c:pt idx="4">
                  <c:v>8477.4395999999979</c:v>
                </c:pt>
                <c:pt idx="5">
                  <c:v>8175.7772666499995</c:v>
                </c:pt>
                <c:pt idx="6">
                  <c:v>9241.4664400000001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B1-4834-944D-D7F6993740B8}"/>
            </c:ext>
          </c:extLst>
        </c:ser>
        <c:ser>
          <c:idx val="1"/>
          <c:order val="1"/>
          <c:tx>
            <c:strRef>
              <c:f>'[1]Ev. Consum 2019-2025'!$CM$10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2019-2025'!$AK$10:$AQ$10</c:f>
              <c:numCache>
                <c:formatCode>General</c:formatCode>
                <c:ptCount val="7"/>
                <c:pt idx="0">
                  <c:v>698.83500000000004</c:v>
                </c:pt>
                <c:pt idx="1">
                  <c:v>445.88500000000005</c:v>
                </c:pt>
                <c:pt idx="2">
                  <c:v>747.22399999999993</c:v>
                </c:pt>
                <c:pt idx="3">
                  <c:v>757.25099999999998</c:v>
                </c:pt>
                <c:pt idx="4">
                  <c:v>736.74770000000001</c:v>
                </c:pt>
                <c:pt idx="5">
                  <c:v>768.28831839000009</c:v>
                </c:pt>
                <c:pt idx="6">
                  <c:v>800.08578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B1-4834-944D-D7F6993740B8}"/>
            </c:ext>
          </c:extLst>
        </c:ser>
        <c:ser>
          <c:idx val="2"/>
          <c:order val="2"/>
          <c:tx>
            <c:strRef>
              <c:f>'[1]Ev. Consum 2019-2025'!$CM$11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2019-2025'!$AK$11:$AQ$11</c:f>
              <c:numCache>
                <c:formatCode>General</c:formatCode>
                <c:ptCount val="7"/>
                <c:pt idx="0">
                  <c:v>404.58600000000001</c:v>
                </c:pt>
                <c:pt idx="1">
                  <c:v>435.226</c:v>
                </c:pt>
                <c:pt idx="2">
                  <c:v>554.03800000000001</c:v>
                </c:pt>
                <c:pt idx="3">
                  <c:v>458.34</c:v>
                </c:pt>
                <c:pt idx="4">
                  <c:v>394.74289999999996</c:v>
                </c:pt>
                <c:pt idx="5">
                  <c:v>412.46487000000002</c:v>
                </c:pt>
                <c:pt idx="6">
                  <c:v>467.14223799999996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B1-4834-944D-D7F6993740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646112"/>
        <c:axId val="918651872"/>
      </c:lineChart>
      <c:catAx>
        <c:axId val="91864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918651872"/>
        <c:crosses val="autoZero"/>
        <c:auto val="1"/>
        <c:lblAlgn val="ctr"/>
        <c:lblOffset val="100"/>
        <c:noMultiLvlLbl val="0"/>
      </c:catAx>
      <c:valAx>
        <c:axId val="91865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91864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energie electrică în luna </a:t>
            </a:r>
            <a:r>
              <a:rPr lang="ro-RO" sz="1400" b="1" i="0" u="none" strike="noStrike" baseline="0">
                <a:effectLst/>
              </a:rPr>
              <a:t>septembire</a:t>
            </a: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, MWh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5.7457649136458275E-2"/>
          <c:y val="0.15593397080560187"/>
          <c:w val="0.92314929674001456"/>
          <c:h val="0.65036406099738975"/>
        </c:manualLayout>
      </c:layout>
      <c:lineChart>
        <c:grouping val="standard"/>
        <c:varyColors val="0"/>
        <c:ser>
          <c:idx val="0"/>
          <c:order val="0"/>
          <c:tx>
            <c:strRef>
              <c:f>'[1]Ev. Consum 2019-2025'!$CM$14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2019-2025'!$AK$14:$AQ$14</c:f>
              <c:numCache>
                <c:formatCode>General</c:formatCode>
                <c:ptCount val="7"/>
                <c:pt idx="0">
                  <c:v>129382.159</c:v>
                </c:pt>
                <c:pt idx="1">
                  <c:v>134218.36499999999</c:v>
                </c:pt>
                <c:pt idx="2">
                  <c:v>142063.53100000002</c:v>
                </c:pt>
                <c:pt idx="3">
                  <c:v>135070.454</c:v>
                </c:pt>
                <c:pt idx="4">
                  <c:v>139850.29655</c:v>
                </c:pt>
                <c:pt idx="5">
                  <c:v>144638.83600000001</c:v>
                </c:pt>
                <c:pt idx="6">
                  <c:v>139018.90643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14-4F35-BA5D-B679D0D96489}"/>
            </c:ext>
          </c:extLst>
        </c:ser>
        <c:ser>
          <c:idx val="1"/>
          <c:order val="1"/>
          <c:tx>
            <c:strRef>
              <c:f>'[1]Ev. Consum 2019-2025'!$CM$15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2019-2025'!$AK$15:$AQ$15</c:f>
              <c:numCache>
                <c:formatCode>General</c:formatCode>
                <c:ptCount val="7"/>
                <c:pt idx="0">
                  <c:v>18083.580000000002</c:v>
                </c:pt>
                <c:pt idx="1">
                  <c:v>16148.281000000001</c:v>
                </c:pt>
                <c:pt idx="2">
                  <c:v>17719.190000000002</c:v>
                </c:pt>
                <c:pt idx="3">
                  <c:v>18061.709000000003</c:v>
                </c:pt>
                <c:pt idx="4">
                  <c:v>18789.911</c:v>
                </c:pt>
                <c:pt idx="5">
                  <c:v>19542.567999999999</c:v>
                </c:pt>
                <c:pt idx="6">
                  <c:v>19243.251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14-4F35-BA5D-B679D0D96489}"/>
            </c:ext>
          </c:extLst>
        </c:ser>
        <c:ser>
          <c:idx val="2"/>
          <c:order val="2"/>
          <c:tx>
            <c:strRef>
              <c:f>'[1]Ev. Consum 2019-2025'!$CM$16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2019-2025'!$AK$16:$AQ$16</c:f>
              <c:numCache>
                <c:formatCode>General</c:formatCode>
                <c:ptCount val="7"/>
                <c:pt idx="0">
                  <c:v>129403.298</c:v>
                </c:pt>
                <c:pt idx="1">
                  <c:v>125694.22900000001</c:v>
                </c:pt>
                <c:pt idx="2">
                  <c:v>125541.91499999999</c:v>
                </c:pt>
                <c:pt idx="3">
                  <c:v>159495.58299999998</c:v>
                </c:pt>
                <c:pt idx="4">
                  <c:v>167061.34399999998</c:v>
                </c:pt>
                <c:pt idx="5">
                  <c:v>173044.09100000001</c:v>
                </c:pt>
                <c:pt idx="6">
                  <c:v>152069.89799999999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14-4F35-BA5D-B679D0D96489}"/>
            </c:ext>
          </c:extLst>
        </c:ser>
        <c:ser>
          <c:idx val="3"/>
          <c:order val="3"/>
          <c:tx>
            <c:strRef>
              <c:f>'[1]Ev. Consum 2019-2025'!$CM$17</c:f>
              <c:strCache>
                <c:ptCount val="1"/>
                <c:pt idx="0">
                  <c:v>Altele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2019-2025'!$AK$17:$AQ$17</c:f>
              <c:numCache>
                <c:formatCode>General</c:formatCode>
                <c:ptCount val="7"/>
                <c:pt idx="0">
                  <c:v>5918.8510000000006</c:v>
                </c:pt>
                <c:pt idx="1">
                  <c:v>5986.1289999999999</c:v>
                </c:pt>
                <c:pt idx="2">
                  <c:v>6173.34</c:v>
                </c:pt>
                <c:pt idx="3">
                  <c:v>6097.3330000000005</c:v>
                </c:pt>
                <c:pt idx="4">
                  <c:v>6123.0630000000001</c:v>
                </c:pt>
                <c:pt idx="5">
                  <c:v>6457.5410000000002</c:v>
                </c:pt>
                <c:pt idx="6">
                  <c:v>6184.9009999999998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14-4F35-BA5D-B679D0D964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915631"/>
        <c:axId val="561917071"/>
      </c:lineChart>
      <c:catAx>
        <c:axId val="561915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561917071"/>
        <c:crosses val="autoZero"/>
        <c:auto val="1"/>
        <c:lblAlgn val="ctr"/>
        <c:lblOffset val="100"/>
        <c:noMultiLvlLbl val="0"/>
      </c:catAx>
      <c:valAx>
        <c:axId val="561917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561915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gaze naturale în luna august, mmc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2019-2025'!$CM$3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2019-2025'!$AV$3:$BB$3</c:f>
              <c:numCache>
                <c:formatCode>General</c:formatCode>
                <c:ptCount val="7"/>
                <c:pt idx="0">
                  <c:v>8.3000000000000007</c:v>
                </c:pt>
                <c:pt idx="1">
                  <c:v>8.6999999999999993</c:v>
                </c:pt>
                <c:pt idx="2">
                  <c:v>8.9</c:v>
                </c:pt>
                <c:pt idx="3">
                  <c:v>7.6</c:v>
                </c:pt>
                <c:pt idx="4">
                  <c:v>6.8</c:v>
                </c:pt>
                <c:pt idx="5">
                  <c:v>7.4</c:v>
                </c:pt>
                <c:pt idx="6">
                  <c:v>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66-45E4-9FA6-2D9A118EC0AD}"/>
            </c:ext>
          </c:extLst>
        </c:ser>
        <c:ser>
          <c:idx val="1"/>
          <c:order val="1"/>
          <c:tx>
            <c:strRef>
              <c:f>'[1]Ev. Consum 2019-2025'!$CB$4</c:f>
              <c:strCache>
                <c:ptCount val="1"/>
                <c:pt idx="0">
                  <c:v>Sectorul energetic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2019-2025'!$AV$4:$BB$4</c:f>
              <c:numCache>
                <c:formatCode>General</c:formatCode>
                <c:ptCount val="7"/>
                <c:pt idx="0">
                  <c:v>3.6</c:v>
                </c:pt>
                <c:pt idx="1">
                  <c:v>4.2</c:v>
                </c:pt>
                <c:pt idx="2">
                  <c:v>3.5</c:v>
                </c:pt>
                <c:pt idx="3">
                  <c:v>3.3</c:v>
                </c:pt>
                <c:pt idx="4">
                  <c:v>3.7</c:v>
                </c:pt>
                <c:pt idx="5">
                  <c:v>3.3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66-45E4-9FA6-2D9A118EC0AD}"/>
            </c:ext>
          </c:extLst>
        </c:ser>
        <c:ser>
          <c:idx val="2"/>
          <c:order val="2"/>
          <c:tx>
            <c:strRef>
              <c:f>'[1]Ev. Consum 2019-2025'!$CB$5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2019-2025'!$AV$5:$BB$5</c:f>
              <c:numCache>
                <c:formatCode>General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1.1000000000000001</c:v>
                </c:pt>
                <c:pt idx="5">
                  <c:v>0.1</c:v>
                </c:pt>
                <c:pt idx="6">
                  <c:v>0.106878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766-45E4-9FA6-2D9A118EC0AD}"/>
            </c:ext>
          </c:extLst>
        </c:ser>
        <c:ser>
          <c:idx val="3"/>
          <c:order val="3"/>
          <c:tx>
            <c:strRef>
              <c:f>'[1]Ev. Consum 2019-2025'!$CB$6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2019-2025'!$AV$6:$BB$6</c:f>
              <c:numCache>
                <c:formatCode>General</c:formatCode>
                <c:ptCount val="7"/>
                <c:pt idx="0">
                  <c:v>16.7</c:v>
                </c:pt>
                <c:pt idx="1">
                  <c:v>9.8999999999999986</c:v>
                </c:pt>
                <c:pt idx="2">
                  <c:v>17.899999999999999</c:v>
                </c:pt>
                <c:pt idx="3">
                  <c:v>15.099999999999998</c:v>
                </c:pt>
                <c:pt idx="4">
                  <c:v>4.9000000000000004</c:v>
                </c:pt>
                <c:pt idx="5">
                  <c:v>3.2</c:v>
                </c:pt>
                <c:pt idx="6">
                  <c:v>4.8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766-45E4-9FA6-2D9A118EC0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765311"/>
        <c:axId val="849752831"/>
      </c:lineChart>
      <c:catAx>
        <c:axId val="849765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849752831"/>
        <c:crosses val="autoZero"/>
        <c:auto val="1"/>
        <c:lblAlgn val="ctr"/>
        <c:lblOffset val="100"/>
        <c:noMultiLvlLbl val="0"/>
      </c:catAx>
      <c:valAx>
        <c:axId val="84975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849765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energie termică în luna august, Gcal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5.1205456114102238E-2"/>
          <c:y val="0.120988138850882"/>
          <c:w val="0.92937706815774246"/>
          <c:h val="0.72871978237479318"/>
        </c:manualLayout>
      </c:layout>
      <c:lineChart>
        <c:grouping val="standard"/>
        <c:varyColors val="0"/>
        <c:ser>
          <c:idx val="0"/>
          <c:order val="0"/>
          <c:tx>
            <c:strRef>
              <c:f>'[1]Ev. Consum 2019-2025'!$CM$9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2019-2025'!$AV$9:$BB$9</c:f>
              <c:numCache>
                <c:formatCode>General</c:formatCode>
                <c:ptCount val="7"/>
                <c:pt idx="0">
                  <c:v>10077.838</c:v>
                </c:pt>
                <c:pt idx="1">
                  <c:v>8783.1110000000008</c:v>
                </c:pt>
                <c:pt idx="2">
                  <c:v>8801.8559999999998</c:v>
                </c:pt>
                <c:pt idx="3">
                  <c:v>8998.1470000000008</c:v>
                </c:pt>
                <c:pt idx="4">
                  <c:v>7025.3926999999994</c:v>
                </c:pt>
                <c:pt idx="5">
                  <c:v>7383.8169129300004</c:v>
                </c:pt>
                <c:pt idx="6">
                  <c:v>7297.9036400299992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721-4AA6-8CAB-8882306B69AE}"/>
            </c:ext>
          </c:extLst>
        </c:ser>
        <c:ser>
          <c:idx val="1"/>
          <c:order val="1"/>
          <c:tx>
            <c:strRef>
              <c:f>'[1]Ev. Consum 2019-2025'!$CM$10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2019-2025'!$AV$10:$BB$10</c:f>
              <c:numCache>
                <c:formatCode>General</c:formatCode>
                <c:ptCount val="7"/>
                <c:pt idx="0">
                  <c:v>341.74799999999999</c:v>
                </c:pt>
                <c:pt idx="1">
                  <c:v>130.923</c:v>
                </c:pt>
                <c:pt idx="2">
                  <c:v>325.94400000000002</c:v>
                </c:pt>
                <c:pt idx="3">
                  <c:v>475.86799999999999</c:v>
                </c:pt>
                <c:pt idx="4">
                  <c:v>435.71909999999997</c:v>
                </c:pt>
                <c:pt idx="5">
                  <c:v>406.29890812999997</c:v>
                </c:pt>
                <c:pt idx="6">
                  <c:v>437.29511401999997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21-4AA6-8CAB-8882306B69AE}"/>
            </c:ext>
          </c:extLst>
        </c:ser>
        <c:ser>
          <c:idx val="2"/>
          <c:order val="2"/>
          <c:tx>
            <c:strRef>
              <c:f>'[1]Ev. Consum 2019-2025'!$CM$11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2019-2025'!$AV$11:$BB$11</c:f>
              <c:numCache>
                <c:formatCode>General</c:formatCode>
                <c:ptCount val="7"/>
                <c:pt idx="0">
                  <c:v>339.88299999999998</c:v>
                </c:pt>
                <c:pt idx="1">
                  <c:v>324.30099999999999</c:v>
                </c:pt>
                <c:pt idx="2">
                  <c:v>400.86600000000004</c:v>
                </c:pt>
                <c:pt idx="3">
                  <c:v>371.70800000000003</c:v>
                </c:pt>
                <c:pt idx="4">
                  <c:v>413.32100000000003</c:v>
                </c:pt>
                <c:pt idx="5">
                  <c:v>373.31434200000001</c:v>
                </c:pt>
                <c:pt idx="6">
                  <c:v>379.47407600000003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21-4AA6-8CAB-8882306B69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646112"/>
        <c:axId val="918651872"/>
      </c:lineChart>
      <c:catAx>
        <c:axId val="91864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918651872"/>
        <c:crosses val="autoZero"/>
        <c:auto val="1"/>
        <c:lblAlgn val="ctr"/>
        <c:lblOffset val="100"/>
        <c:noMultiLvlLbl val="0"/>
      </c:catAx>
      <c:valAx>
        <c:axId val="91865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91864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energie electrică în luna august, MWh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2019-2025'!$CM$14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2019-2025'!$AV$14:$BB$14</c:f>
              <c:numCache>
                <c:formatCode>General</c:formatCode>
                <c:ptCount val="7"/>
                <c:pt idx="0">
                  <c:v>130147.947</c:v>
                </c:pt>
                <c:pt idx="1">
                  <c:v>134582.791</c:v>
                </c:pt>
                <c:pt idx="2">
                  <c:v>139468.625</c:v>
                </c:pt>
                <c:pt idx="3">
                  <c:v>131979.905</c:v>
                </c:pt>
                <c:pt idx="4">
                  <c:v>133734.19834</c:v>
                </c:pt>
                <c:pt idx="5">
                  <c:v>152157.40899999999</c:v>
                </c:pt>
                <c:pt idx="6">
                  <c:v>152062.065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F5B-4A9C-AC68-D7B2A65592BC}"/>
            </c:ext>
          </c:extLst>
        </c:ser>
        <c:ser>
          <c:idx val="1"/>
          <c:order val="1"/>
          <c:tx>
            <c:strRef>
              <c:f>'[1]Ev. Consum 2019-2025'!$CM$15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2019-2025'!$AV$15:$BB$15</c:f>
              <c:numCache>
                <c:formatCode>General</c:formatCode>
                <c:ptCount val="7"/>
                <c:pt idx="0">
                  <c:v>16615.169000000002</c:v>
                </c:pt>
                <c:pt idx="1">
                  <c:v>15306.308999999999</c:v>
                </c:pt>
                <c:pt idx="2">
                  <c:v>16555.076000000001</c:v>
                </c:pt>
                <c:pt idx="3">
                  <c:v>17259.98</c:v>
                </c:pt>
                <c:pt idx="4">
                  <c:v>16886.116000000002</c:v>
                </c:pt>
                <c:pt idx="5">
                  <c:v>18658.099000000002</c:v>
                </c:pt>
                <c:pt idx="6">
                  <c:v>18895.124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F5B-4A9C-AC68-D7B2A65592BC}"/>
            </c:ext>
          </c:extLst>
        </c:ser>
        <c:ser>
          <c:idx val="2"/>
          <c:order val="2"/>
          <c:tx>
            <c:strRef>
              <c:f>'[1]Ev. Consum 2019-2025'!$CM$16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2019-2025'!$AV$16:$BB$16</c:f>
              <c:numCache>
                <c:formatCode>General</c:formatCode>
                <c:ptCount val="7"/>
                <c:pt idx="0">
                  <c:v>134025.69699999999</c:v>
                </c:pt>
                <c:pt idx="1">
                  <c:v>129444.042</c:v>
                </c:pt>
                <c:pt idx="2">
                  <c:v>130476.178</c:v>
                </c:pt>
                <c:pt idx="3">
                  <c:v>168686.37699999998</c:v>
                </c:pt>
                <c:pt idx="4">
                  <c:v>161464.38500000001</c:v>
                </c:pt>
                <c:pt idx="5">
                  <c:v>170796.12299999999</c:v>
                </c:pt>
                <c:pt idx="6">
                  <c:v>174853.008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F5B-4A9C-AC68-D7B2A65592BC}"/>
            </c:ext>
          </c:extLst>
        </c:ser>
        <c:ser>
          <c:idx val="3"/>
          <c:order val="3"/>
          <c:tx>
            <c:strRef>
              <c:f>'[1]Ev. Consum 2019-2025'!$CM$17</c:f>
              <c:strCache>
                <c:ptCount val="1"/>
                <c:pt idx="0">
                  <c:v>Altele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2019-2025'!$AV$17:$BB$17</c:f>
              <c:numCache>
                <c:formatCode>General</c:formatCode>
                <c:ptCount val="7"/>
                <c:pt idx="0">
                  <c:v>6374.5410000000002</c:v>
                </c:pt>
                <c:pt idx="1">
                  <c:v>5884.8809999999994</c:v>
                </c:pt>
                <c:pt idx="2">
                  <c:v>6427.8649999999998</c:v>
                </c:pt>
                <c:pt idx="3">
                  <c:v>6660.1489999999994</c:v>
                </c:pt>
                <c:pt idx="4">
                  <c:v>6758.9130000000005</c:v>
                </c:pt>
                <c:pt idx="5">
                  <c:v>7512.4870000000001</c:v>
                </c:pt>
                <c:pt idx="6">
                  <c:v>7018.6129999999994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F5B-4A9C-AC68-D7B2A65592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915631"/>
        <c:axId val="561917071"/>
      </c:lineChart>
      <c:catAx>
        <c:axId val="561915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561917071"/>
        <c:crosses val="autoZero"/>
        <c:auto val="1"/>
        <c:lblAlgn val="ctr"/>
        <c:lblOffset val="100"/>
        <c:noMultiLvlLbl val="0"/>
      </c:catAx>
      <c:valAx>
        <c:axId val="561917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561915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gaze naturale în luna iulie, mmc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layout>
        <c:manualLayout>
          <c:xMode val="edge"/>
          <c:yMode val="edge"/>
          <c:x val="0.28536664293573233"/>
          <c:y val="5.097633442310300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2019-2025'!$CM$3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2019-2025'!$BG$3:$BM$3</c:f>
              <c:numCache>
                <c:formatCode>General</c:formatCode>
                <c:ptCount val="7"/>
                <c:pt idx="0">
                  <c:v>8.6</c:v>
                </c:pt>
                <c:pt idx="1">
                  <c:v>9</c:v>
                </c:pt>
                <c:pt idx="2">
                  <c:v>8.8000000000000007</c:v>
                </c:pt>
                <c:pt idx="3">
                  <c:v>8.1</c:v>
                </c:pt>
                <c:pt idx="4">
                  <c:v>7</c:v>
                </c:pt>
                <c:pt idx="5">
                  <c:v>7</c:v>
                </c:pt>
                <c:pt idx="6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A01-419F-8FD4-B80A51DA7EAA}"/>
            </c:ext>
          </c:extLst>
        </c:ser>
        <c:ser>
          <c:idx val="1"/>
          <c:order val="1"/>
          <c:tx>
            <c:strRef>
              <c:f>'[1]Ev. Consum 2019-2025'!$CB$4</c:f>
              <c:strCache>
                <c:ptCount val="1"/>
                <c:pt idx="0">
                  <c:v>Sectorul energetic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2019-2025'!$BG$4:$BM$4</c:f>
              <c:numCache>
                <c:formatCode>General</c:formatCode>
                <c:ptCount val="7"/>
                <c:pt idx="0">
                  <c:v>3.9</c:v>
                </c:pt>
                <c:pt idx="1">
                  <c:v>4.5</c:v>
                </c:pt>
                <c:pt idx="2">
                  <c:v>3.8</c:v>
                </c:pt>
                <c:pt idx="3">
                  <c:v>3.4</c:v>
                </c:pt>
                <c:pt idx="4">
                  <c:v>4</c:v>
                </c:pt>
                <c:pt idx="5">
                  <c:v>3.2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A01-419F-8FD4-B80A51DA7EAA}"/>
            </c:ext>
          </c:extLst>
        </c:ser>
        <c:ser>
          <c:idx val="2"/>
          <c:order val="2"/>
          <c:tx>
            <c:strRef>
              <c:f>'[1]Ev. Consum 2019-2025'!$CB$5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2019-2025'!$BG$5:$BM$5</c:f>
              <c:numCache>
                <c:formatCode>General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1.1000000000000001</c:v>
                </c:pt>
                <c:pt idx="5">
                  <c:v>0.1</c:v>
                </c:pt>
                <c:pt idx="6">
                  <c:v>0.10312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A01-419F-8FD4-B80A51DA7EAA}"/>
            </c:ext>
          </c:extLst>
        </c:ser>
        <c:ser>
          <c:idx val="3"/>
          <c:order val="3"/>
          <c:tx>
            <c:strRef>
              <c:f>'[1]Ev. Consum 2019-2025'!$CB$6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2019-2025'!$BG$6:$BM$6</c:f>
              <c:numCache>
                <c:formatCode>General</c:formatCode>
                <c:ptCount val="7"/>
                <c:pt idx="0">
                  <c:v>14.799999999999999</c:v>
                </c:pt>
                <c:pt idx="1">
                  <c:v>10.6</c:v>
                </c:pt>
                <c:pt idx="2">
                  <c:v>9.1000000000000014</c:v>
                </c:pt>
                <c:pt idx="3">
                  <c:v>14.9</c:v>
                </c:pt>
                <c:pt idx="4">
                  <c:v>3.9</c:v>
                </c:pt>
                <c:pt idx="5">
                  <c:v>1.8</c:v>
                </c:pt>
                <c:pt idx="6">
                  <c:v>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A01-419F-8FD4-B80A51DA7E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765311"/>
        <c:axId val="849752831"/>
      </c:lineChart>
      <c:catAx>
        <c:axId val="849765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849752831"/>
        <c:crosses val="autoZero"/>
        <c:auto val="1"/>
        <c:lblAlgn val="ctr"/>
        <c:lblOffset val="100"/>
        <c:noMultiLvlLbl val="0"/>
      </c:catAx>
      <c:valAx>
        <c:axId val="84975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849765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energie termică în luna </a:t>
            </a:r>
            <a:r>
              <a:rPr lang="en-US" sz="1400" b="1" i="0" u="none" strike="noStrike" baseline="0">
                <a:effectLst/>
              </a:rPr>
              <a:t>ianuarie,</a:t>
            </a: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Gcal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'Ev. Consum 2019-2026'!$P$9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'Ev. Consum 2019-2026'!$Q$2:$X$2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'Ev. Consum 2019-2026'!$Q$9:$X$9</c:f>
              <c:numCache>
                <c:formatCode>#,##0</c:formatCode>
                <c:ptCount val="8"/>
                <c:pt idx="0">
                  <c:v>197240.50400000002</c:v>
                </c:pt>
                <c:pt idx="1">
                  <c:v>210967.21900000001</c:v>
                </c:pt>
                <c:pt idx="2">
                  <c:v>206309.185</c:v>
                </c:pt>
                <c:pt idx="3">
                  <c:v>196037.41800000001</c:v>
                </c:pt>
                <c:pt idx="4">
                  <c:v>204763.20650000003</c:v>
                </c:pt>
                <c:pt idx="5">
                  <c:v>220869.421</c:v>
                </c:pt>
                <c:pt idx="6">
                  <c:v>198872.66496999998</c:v>
                </c:pt>
                <c:pt idx="7">
                  <c:v>246389.64669414001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3FE-4286-94A2-F1DCF7A21B13}"/>
            </c:ext>
          </c:extLst>
        </c:ser>
        <c:ser>
          <c:idx val="1"/>
          <c:order val="1"/>
          <c:tx>
            <c:strRef>
              <c:f>'Ev. Consum 2019-2026'!$P$10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'Ev. Consum 2019-2026'!$Q$2:$X$2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'Ev. Consum 2019-2026'!$Q$10:$X$10</c:f>
              <c:numCache>
                <c:formatCode>#,##0</c:formatCode>
                <c:ptCount val="8"/>
                <c:pt idx="0">
                  <c:v>35176.642</c:v>
                </c:pt>
                <c:pt idx="1">
                  <c:v>40174.129000000001</c:v>
                </c:pt>
                <c:pt idx="2">
                  <c:v>38225.951000000001</c:v>
                </c:pt>
                <c:pt idx="3">
                  <c:v>37738.909</c:v>
                </c:pt>
                <c:pt idx="4">
                  <c:v>40115.754500000003</c:v>
                </c:pt>
                <c:pt idx="5">
                  <c:v>43009.133121939994</c:v>
                </c:pt>
                <c:pt idx="6">
                  <c:v>41521.71397112</c:v>
                </c:pt>
                <c:pt idx="7">
                  <c:v>48768.766470409995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3FE-4286-94A2-F1DCF7A21B13}"/>
            </c:ext>
          </c:extLst>
        </c:ser>
        <c:ser>
          <c:idx val="2"/>
          <c:order val="2"/>
          <c:tx>
            <c:strRef>
              <c:f>'Ev. Consum 2019-2026'!$P$11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'Ev. Consum 2019-2026'!$Q$2:$X$2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'Ev. Consum 2019-2026'!$Q$11:$X$11</c:f>
              <c:numCache>
                <c:formatCode>#,##0</c:formatCode>
                <c:ptCount val="8"/>
                <c:pt idx="0">
                  <c:v>23304.497000000003</c:v>
                </c:pt>
                <c:pt idx="1">
                  <c:v>26773.522000000001</c:v>
                </c:pt>
                <c:pt idx="2">
                  <c:v>24464.696</c:v>
                </c:pt>
                <c:pt idx="3">
                  <c:v>22915.856</c:v>
                </c:pt>
                <c:pt idx="4">
                  <c:v>22675.310400000002</c:v>
                </c:pt>
                <c:pt idx="5">
                  <c:v>25083.380052199998</c:v>
                </c:pt>
                <c:pt idx="6">
                  <c:v>22905.657776310003</c:v>
                </c:pt>
                <c:pt idx="7">
                  <c:v>29288.130682000003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3FE-4286-94A2-F1DCF7A21B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646112"/>
        <c:axId val="918651872"/>
      </c:lineChart>
      <c:catAx>
        <c:axId val="91864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918651872"/>
        <c:crosses val="autoZero"/>
        <c:auto val="1"/>
        <c:lblAlgn val="ctr"/>
        <c:lblOffset val="100"/>
        <c:noMultiLvlLbl val="0"/>
      </c:catAx>
      <c:valAx>
        <c:axId val="91865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91864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energie termică în luna iulie, Gcal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2019-2025'!$CM$9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2019-2025'!$BG$9:$BM$9</c:f>
              <c:numCache>
                <c:formatCode>General</c:formatCode>
                <c:ptCount val="7"/>
                <c:pt idx="0">
                  <c:v>11173.636</c:v>
                </c:pt>
                <c:pt idx="1">
                  <c:v>10830.449000000001</c:v>
                </c:pt>
                <c:pt idx="2">
                  <c:v>10075.918</c:v>
                </c:pt>
                <c:pt idx="3">
                  <c:v>8546.4179999999997</c:v>
                </c:pt>
                <c:pt idx="4">
                  <c:v>9302.0753999999997</c:v>
                </c:pt>
                <c:pt idx="5">
                  <c:v>8274.7695565899994</c:v>
                </c:pt>
                <c:pt idx="6">
                  <c:v>8181.4455635800005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72-456B-A7A2-9D0F01DA1AE1}"/>
            </c:ext>
          </c:extLst>
        </c:ser>
        <c:ser>
          <c:idx val="1"/>
          <c:order val="1"/>
          <c:tx>
            <c:strRef>
              <c:f>'[1]Ev. Consum 2019-2025'!$CM$10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2019-2025'!$BG$10:$BM$10</c:f>
              <c:numCache>
                <c:formatCode>General</c:formatCode>
                <c:ptCount val="7"/>
                <c:pt idx="0">
                  <c:v>403.68900000000002</c:v>
                </c:pt>
                <c:pt idx="1">
                  <c:v>161.411</c:v>
                </c:pt>
                <c:pt idx="2">
                  <c:v>388.06799999999998</c:v>
                </c:pt>
                <c:pt idx="3">
                  <c:v>381.20400000000001</c:v>
                </c:pt>
                <c:pt idx="4">
                  <c:v>484.3288</c:v>
                </c:pt>
                <c:pt idx="5">
                  <c:v>409.89494834999999</c:v>
                </c:pt>
                <c:pt idx="6">
                  <c:v>400.73590734999999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72-456B-A7A2-9D0F01DA1AE1}"/>
            </c:ext>
          </c:extLst>
        </c:ser>
        <c:ser>
          <c:idx val="2"/>
          <c:order val="2"/>
          <c:tx>
            <c:strRef>
              <c:f>'[1]Ev. Consum 2019-2025'!$CM$11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2019-2025'!$BG$11:$BM$11</c:f>
              <c:numCache>
                <c:formatCode>General</c:formatCode>
                <c:ptCount val="7"/>
                <c:pt idx="0">
                  <c:v>401.02499999999998</c:v>
                </c:pt>
                <c:pt idx="1">
                  <c:v>384.88799999999998</c:v>
                </c:pt>
                <c:pt idx="2">
                  <c:v>431.25200000000001</c:v>
                </c:pt>
                <c:pt idx="3">
                  <c:v>382.25299999999999</c:v>
                </c:pt>
                <c:pt idx="4">
                  <c:v>412.05670000000003</c:v>
                </c:pt>
                <c:pt idx="5">
                  <c:v>469.44863499999997</c:v>
                </c:pt>
                <c:pt idx="6">
                  <c:v>440.73235503000001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A572-456B-A7A2-9D0F01DA1A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646112"/>
        <c:axId val="918651872"/>
      </c:lineChart>
      <c:catAx>
        <c:axId val="91864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918651872"/>
        <c:crosses val="autoZero"/>
        <c:auto val="1"/>
        <c:lblAlgn val="ctr"/>
        <c:lblOffset val="100"/>
        <c:noMultiLvlLbl val="0"/>
      </c:catAx>
      <c:valAx>
        <c:axId val="91865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91864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energie electrică în luna iulie, MWh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2019-2025'!$CM$14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2019-2025'!$BG$14:$BM$14</c:f>
              <c:numCache>
                <c:formatCode>General</c:formatCode>
                <c:ptCount val="7"/>
                <c:pt idx="0">
                  <c:v>127242.32</c:v>
                </c:pt>
                <c:pt idx="1">
                  <c:v>135282.23499999999</c:v>
                </c:pt>
                <c:pt idx="2">
                  <c:v>139423.19500000001</c:v>
                </c:pt>
                <c:pt idx="3">
                  <c:v>131417.394</c:v>
                </c:pt>
                <c:pt idx="4">
                  <c:v>125808.92586</c:v>
                </c:pt>
                <c:pt idx="5">
                  <c:v>142985.56900000002</c:v>
                </c:pt>
                <c:pt idx="6">
                  <c:v>140671.06919000001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02-4653-90E0-3986ACEEC837}"/>
            </c:ext>
          </c:extLst>
        </c:ser>
        <c:ser>
          <c:idx val="1"/>
          <c:order val="1"/>
          <c:tx>
            <c:strRef>
              <c:f>'[1]Ev. Consum 2019-2025'!$CM$15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2019-2025'!$BG$15:$BM$15</c:f>
              <c:numCache>
                <c:formatCode>General</c:formatCode>
                <c:ptCount val="7"/>
                <c:pt idx="0">
                  <c:v>16361.394</c:v>
                </c:pt>
                <c:pt idx="1">
                  <c:v>14309.364</c:v>
                </c:pt>
                <c:pt idx="2">
                  <c:v>16140.528</c:v>
                </c:pt>
                <c:pt idx="3">
                  <c:v>18421.135999999999</c:v>
                </c:pt>
                <c:pt idx="4">
                  <c:v>16104.759</c:v>
                </c:pt>
                <c:pt idx="5">
                  <c:v>17301.804</c:v>
                </c:pt>
                <c:pt idx="6">
                  <c:v>17692.705999999998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202-4653-90E0-3986ACEEC837}"/>
            </c:ext>
          </c:extLst>
        </c:ser>
        <c:ser>
          <c:idx val="2"/>
          <c:order val="2"/>
          <c:tx>
            <c:strRef>
              <c:f>'[1]Ev. Consum 2019-2025'!$CM$16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2019-2025'!$BG$16:$BM$16</c:f>
              <c:numCache>
                <c:formatCode>General</c:formatCode>
                <c:ptCount val="7"/>
                <c:pt idx="0">
                  <c:v>130409.083</c:v>
                </c:pt>
                <c:pt idx="1">
                  <c:v>119627.632</c:v>
                </c:pt>
                <c:pt idx="2">
                  <c:v>125731.36500000001</c:v>
                </c:pt>
                <c:pt idx="3">
                  <c:v>167958.58100000001</c:v>
                </c:pt>
                <c:pt idx="4">
                  <c:v>152318.62300000002</c:v>
                </c:pt>
                <c:pt idx="5">
                  <c:v>169646.91200000001</c:v>
                </c:pt>
                <c:pt idx="6">
                  <c:v>156443.91500000001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202-4653-90E0-3986ACEEC837}"/>
            </c:ext>
          </c:extLst>
        </c:ser>
        <c:ser>
          <c:idx val="3"/>
          <c:order val="3"/>
          <c:tx>
            <c:strRef>
              <c:f>'[1]Ev. Consum 2019-2025'!$CM$17</c:f>
              <c:strCache>
                <c:ptCount val="1"/>
                <c:pt idx="0">
                  <c:v>Altele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2019-2025'!$BG$17:$BM$17</c:f>
              <c:numCache>
                <c:formatCode>General</c:formatCode>
                <c:ptCount val="7"/>
                <c:pt idx="0">
                  <c:v>5817.4650000000001</c:v>
                </c:pt>
                <c:pt idx="1">
                  <c:v>5885.5529999999999</c:v>
                </c:pt>
                <c:pt idx="2">
                  <c:v>6454.0920000000006</c:v>
                </c:pt>
                <c:pt idx="3">
                  <c:v>7099.1890000000003</c:v>
                </c:pt>
                <c:pt idx="4">
                  <c:v>6180.0020000000004</c:v>
                </c:pt>
                <c:pt idx="5">
                  <c:v>6829.7420000000002</c:v>
                </c:pt>
                <c:pt idx="6">
                  <c:v>6755.15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202-4653-90E0-3986ACEEC83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915631"/>
        <c:axId val="561917071"/>
      </c:lineChart>
      <c:catAx>
        <c:axId val="561915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561917071"/>
        <c:crosses val="autoZero"/>
        <c:auto val="1"/>
        <c:lblAlgn val="ctr"/>
        <c:lblOffset val="100"/>
        <c:noMultiLvlLbl val="0"/>
      </c:catAx>
      <c:valAx>
        <c:axId val="561917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561915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gaze naturale în luna iunie, mmc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2019-2025'!$CM$3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2019-2025'!$BR$3:$BX$3</c:f>
              <c:numCache>
                <c:formatCode>General</c:formatCode>
                <c:ptCount val="7"/>
                <c:pt idx="0">
                  <c:v>8.4</c:v>
                </c:pt>
                <c:pt idx="1">
                  <c:v>12.1</c:v>
                </c:pt>
                <c:pt idx="2">
                  <c:v>10.9</c:v>
                </c:pt>
                <c:pt idx="3">
                  <c:v>8.1999999999999993</c:v>
                </c:pt>
                <c:pt idx="4">
                  <c:v>7.7</c:v>
                </c:pt>
                <c:pt idx="5">
                  <c:v>8.8000000000000007</c:v>
                </c:pt>
                <c:pt idx="6">
                  <c:v>8.1999999999999993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F32-456F-9669-9022FC34C340}"/>
            </c:ext>
          </c:extLst>
        </c:ser>
        <c:ser>
          <c:idx val="1"/>
          <c:order val="1"/>
          <c:tx>
            <c:strRef>
              <c:f>'[1]Ev. Consum 2019-2025'!$BQ$4</c:f>
              <c:strCache>
                <c:ptCount val="1"/>
                <c:pt idx="0">
                  <c:v>Sectorul energetic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2019-2025'!$BR$4:$BX$4</c:f>
              <c:numCache>
                <c:formatCode>General</c:formatCode>
                <c:ptCount val="7"/>
                <c:pt idx="0">
                  <c:v>5.5</c:v>
                </c:pt>
                <c:pt idx="1">
                  <c:v>13.9</c:v>
                </c:pt>
                <c:pt idx="2">
                  <c:v>6.6</c:v>
                </c:pt>
                <c:pt idx="3">
                  <c:v>4</c:v>
                </c:pt>
                <c:pt idx="4">
                  <c:v>4.3</c:v>
                </c:pt>
                <c:pt idx="5">
                  <c:v>4</c:v>
                </c:pt>
                <c:pt idx="6">
                  <c:v>4.5999999999999996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F32-456F-9669-9022FC34C340}"/>
            </c:ext>
          </c:extLst>
        </c:ser>
        <c:ser>
          <c:idx val="2"/>
          <c:order val="2"/>
          <c:tx>
            <c:strRef>
              <c:f>'[1]Ev. Consum 2019-2025'!$BQ$5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2019-2025'!$BR$5:$BX$5</c:f>
              <c:numCache>
                <c:formatCode>General</c:formatCode>
                <c:ptCount val="7"/>
                <c:pt idx="0">
                  <c:v>0.1</c:v>
                </c:pt>
                <c:pt idx="1">
                  <c:v>0.1</c:v>
                </c:pt>
                <c:pt idx="2">
                  <c:v>0.1</c:v>
                </c:pt>
                <c:pt idx="3">
                  <c:v>0.1</c:v>
                </c:pt>
                <c:pt idx="4">
                  <c:v>0.2</c:v>
                </c:pt>
                <c:pt idx="5">
                  <c:v>0.1</c:v>
                </c:pt>
                <c:pt idx="6">
                  <c:v>0.13178499999999999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F32-456F-9669-9022FC34C340}"/>
            </c:ext>
          </c:extLst>
        </c:ser>
        <c:ser>
          <c:idx val="3"/>
          <c:order val="3"/>
          <c:tx>
            <c:strRef>
              <c:f>'[1]Ev. Consum 2019-2025'!$BQ$6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2019-2025'!$BR$6:$BX$6</c:f>
              <c:numCache>
                <c:formatCode>General</c:formatCode>
                <c:ptCount val="7"/>
                <c:pt idx="0">
                  <c:v>12.7</c:v>
                </c:pt>
                <c:pt idx="1">
                  <c:v>10.299999999999999</c:v>
                </c:pt>
                <c:pt idx="2">
                  <c:v>7.7000000000000011</c:v>
                </c:pt>
                <c:pt idx="3">
                  <c:v>12.100000000000001</c:v>
                </c:pt>
                <c:pt idx="4">
                  <c:v>2.6</c:v>
                </c:pt>
                <c:pt idx="5">
                  <c:v>2.1</c:v>
                </c:pt>
                <c:pt idx="6">
                  <c:v>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F32-456F-9669-9022FC34C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765311"/>
        <c:axId val="849752831"/>
      </c:lineChart>
      <c:catAx>
        <c:axId val="849765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849752831"/>
        <c:crosses val="autoZero"/>
        <c:auto val="1"/>
        <c:lblAlgn val="ctr"/>
        <c:lblOffset val="100"/>
        <c:noMultiLvlLbl val="0"/>
      </c:catAx>
      <c:valAx>
        <c:axId val="84975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849765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energie termică în luna iunie, Gcal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2019-2025'!$CM$9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2019-2025'!$BR$9:$BX$9</c:f>
              <c:numCache>
                <c:formatCode>General</c:formatCode>
                <c:ptCount val="7"/>
                <c:pt idx="0">
                  <c:v>11114.287</c:v>
                </c:pt>
                <c:pt idx="1">
                  <c:v>13799.767</c:v>
                </c:pt>
                <c:pt idx="2">
                  <c:v>12251.032999999999</c:v>
                </c:pt>
                <c:pt idx="3">
                  <c:v>10842.898000000001</c:v>
                </c:pt>
                <c:pt idx="4">
                  <c:v>10231.025</c:v>
                </c:pt>
                <c:pt idx="5">
                  <c:v>9219.6689716499986</c:v>
                </c:pt>
                <c:pt idx="6">
                  <c:v>9811.3280710799991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90-4B91-A4AC-504B14142731}"/>
            </c:ext>
          </c:extLst>
        </c:ser>
        <c:ser>
          <c:idx val="1"/>
          <c:order val="1"/>
          <c:tx>
            <c:strRef>
              <c:f>'[1]Ev. Consum 2019-2025'!$CM$10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2019-2025'!$BR$10:$BX$10</c:f>
              <c:numCache>
                <c:formatCode>General</c:formatCode>
                <c:ptCount val="7"/>
                <c:pt idx="0">
                  <c:v>555.62199999999996</c:v>
                </c:pt>
                <c:pt idx="1">
                  <c:v>191.1</c:v>
                </c:pt>
                <c:pt idx="2">
                  <c:v>692.69100000000003</c:v>
                </c:pt>
                <c:pt idx="3">
                  <c:v>619.0150000000001</c:v>
                </c:pt>
                <c:pt idx="4">
                  <c:v>697.0453</c:v>
                </c:pt>
                <c:pt idx="5">
                  <c:v>646.19618463999996</c:v>
                </c:pt>
                <c:pt idx="6">
                  <c:v>768.00120844000003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90-4B91-A4AC-504B14142731}"/>
            </c:ext>
          </c:extLst>
        </c:ser>
        <c:ser>
          <c:idx val="2"/>
          <c:order val="2"/>
          <c:tx>
            <c:strRef>
              <c:f>'[1]Ev. Consum 2019-2025'!$CM$11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2019-2025'!$BR$11:$BX$11</c:f>
              <c:numCache>
                <c:formatCode>General</c:formatCode>
                <c:ptCount val="7"/>
                <c:pt idx="0">
                  <c:v>539.18600000000004</c:v>
                </c:pt>
                <c:pt idx="1">
                  <c:v>840.87300000000005</c:v>
                </c:pt>
                <c:pt idx="2">
                  <c:v>523.55300000000011</c:v>
                </c:pt>
                <c:pt idx="3">
                  <c:v>516.48599999999999</c:v>
                </c:pt>
                <c:pt idx="4">
                  <c:v>496.10540000000003</c:v>
                </c:pt>
                <c:pt idx="5">
                  <c:v>501.46588758000001</c:v>
                </c:pt>
                <c:pt idx="6">
                  <c:v>542.19172966999997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490-4B91-A4AC-504B141427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646112"/>
        <c:axId val="918651872"/>
      </c:lineChart>
      <c:catAx>
        <c:axId val="91864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918651872"/>
        <c:crosses val="autoZero"/>
        <c:auto val="1"/>
        <c:lblAlgn val="ctr"/>
        <c:lblOffset val="100"/>
        <c:noMultiLvlLbl val="0"/>
      </c:catAx>
      <c:valAx>
        <c:axId val="91865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91864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energie electrică în luna iunie, MWh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2019-2025'!$CM$14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2019-2025'!$BR$14:$BX$14</c:f>
              <c:numCache>
                <c:formatCode>General</c:formatCode>
                <c:ptCount val="7"/>
                <c:pt idx="0">
                  <c:v>123343.749</c:v>
                </c:pt>
                <c:pt idx="1">
                  <c:v>130836.762</c:v>
                </c:pt>
                <c:pt idx="2">
                  <c:v>133146.269</c:v>
                </c:pt>
                <c:pt idx="3">
                  <c:v>126209.80100000001</c:v>
                </c:pt>
                <c:pt idx="4">
                  <c:v>125939.39730000001</c:v>
                </c:pt>
                <c:pt idx="5">
                  <c:v>139921.12299999999</c:v>
                </c:pt>
                <c:pt idx="6">
                  <c:v>133955.85738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172-4E6A-AD9C-BE4A443E6D7F}"/>
            </c:ext>
          </c:extLst>
        </c:ser>
        <c:ser>
          <c:idx val="1"/>
          <c:order val="1"/>
          <c:tx>
            <c:strRef>
              <c:f>'[1]Ev. Consum 2019-2025'!$CM$15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2019-2025'!$BR$15:$BX$15</c:f>
              <c:numCache>
                <c:formatCode>General</c:formatCode>
                <c:ptCount val="7"/>
                <c:pt idx="0">
                  <c:v>18081.777000000002</c:v>
                </c:pt>
                <c:pt idx="1">
                  <c:v>13296.233</c:v>
                </c:pt>
                <c:pt idx="2">
                  <c:v>17171.159</c:v>
                </c:pt>
                <c:pt idx="3">
                  <c:v>18411.59</c:v>
                </c:pt>
                <c:pt idx="4">
                  <c:v>18412.996999999999</c:v>
                </c:pt>
                <c:pt idx="5">
                  <c:v>18297.478999999999</c:v>
                </c:pt>
                <c:pt idx="6">
                  <c:v>17998.028000000002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172-4E6A-AD9C-BE4A443E6D7F}"/>
            </c:ext>
          </c:extLst>
        </c:ser>
        <c:ser>
          <c:idx val="2"/>
          <c:order val="2"/>
          <c:tx>
            <c:strRef>
              <c:f>'[1]Ev. Consum 2019-2025'!$CM$16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2019-2025'!$BR$16:$BX$16</c:f>
              <c:numCache>
                <c:formatCode>General</c:formatCode>
                <c:ptCount val="7"/>
                <c:pt idx="0">
                  <c:v>125658.31600000001</c:v>
                </c:pt>
                <c:pt idx="1">
                  <c:v>103777.917</c:v>
                </c:pt>
                <c:pt idx="2">
                  <c:v>120582.088</c:v>
                </c:pt>
                <c:pt idx="3">
                  <c:v>161471.67499999999</c:v>
                </c:pt>
                <c:pt idx="4">
                  <c:v>148262.06700000001</c:v>
                </c:pt>
                <c:pt idx="5">
                  <c:v>153664.67600000001</c:v>
                </c:pt>
                <c:pt idx="6">
                  <c:v>141631.32200000001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172-4E6A-AD9C-BE4A443E6D7F}"/>
            </c:ext>
          </c:extLst>
        </c:ser>
        <c:ser>
          <c:idx val="3"/>
          <c:order val="3"/>
          <c:tx>
            <c:strRef>
              <c:f>'[1]Ev. Consum 2019-2025'!$CM$17</c:f>
              <c:strCache>
                <c:ptCount val="1"/>
                <c:pt idx="0">
                  <c:v>Altele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2019-2025'!$BR$17:$BX$17</c:f>
              <c:numCache>
                <c:formatCode>General</c:formatCode>
                <c:ptCount val="7"/>
                <c:pt idx="0">
                  <c:v>5758.8270000000002</c:v>
                </c:pt>
                <c:pt idx="1">
                  <c:v>5630.7350000000006</c:v>
                </c:pt>
                <c:pt idx="2">
                  <c:v>5971.7659999999996</c:v>
                </c:pt>
                <c:pt idx="3">
                  <c:v>6419.18</c:v>
                </c:pt>
                <c:pt idx="4">
                  <c:v>6155.2169999999996</c:v>
                </c:pt>
                <c:pt idx="5">
                  <c:v>6147.4560000000001</c:v>
                </c:pt>
                <c:pt idx="6">
                  <c:v>5949.27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172-4E6A-AD9C-BE4A443E6D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915631"/>
        <c:axId val="561917071"/>
      </c:lineChart>
      <c:catAx>
        <c:axId val="561915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561917071"/>
        <c:crosses val="autoZero"/>
        <c:auto val="1"/>
        <c:lblAlgn val="ctr"/>
        <c:lblOffset val="100"/>
        <c:noMultiLvlLbl val="0"/>
      </c:catAx>
      <c:valAx>
        <c:axId val="561917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561915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gaze naturale în luna mai, mmc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2019-2025'!$CB$3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2019-2025'!$CC$3:$CI$3</c:f>
              <c:numCache>
                <c:formatCode>General</c:formatCode>
                <c:ptCount val="7"/>
                <c:pt idx="0">
                  <c:v>13.1</c:v>
                </c:pt>
                <c:pt idx="1">
                  <c:v>13.1</c:v>
                </c:pt>
                <c:pt idx="2">
                  <c:v>10.9</c:v>
                </c:pt>
                <c:pt idx="3">
                  <c:v>11.5</c:v>
                </c:pt>
                <c:pt idx="4">
                  <c:v>10.7</c:v>
                </c:pt>
                <c:pt idx="5">
                  <c:v>11</c:v>
                </c:pt>
                <c:pt idx="6">
                  <c:v>12.6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43-4141-9411-1E5FD04C539B}"/>
            </c:ext>
          </c:extLst>
        </c:ser>
        <c:ser>
          <c:idx val="1"/>
          <c:order val="1"/>
          <c:tx>
            <c:strRef>
              <c:f>'[1]Ev. Consum 2019-2025'!$CB$4</c:f>
              <c:strCache>
                <c:ptCount val="1"/>
                <c:pt idx="0">
                  <c:v>Sectorul energetic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2019-2025'!$CC$4:$CI$4</c:f>
              <c:numCache>
                <c:formatCode>General</c:formatCode>
                <c:ptCount val="7"/>
                <c:pt idx="0">
                  <c:v>12.9</c:v>
                </c:pt>
                <c:pt idx="1">
                  <c:v>0</c:v>
                </c:pt>
                <c:pt idx="2">
                  <c:v>6.6</c:v>
                </c:pt>
                <c:pt idx="3">
                  <c:v>1.1000000000000001</c:v>
                </c:pt>
                <c:pt idx="4">
                  <c:v>8.1999999999999993</c:v>
                </c:pt>
                <c:pt idx="5">
                  <c:v>12.1</c:v>
                </c:pt>
                <c:pt idx="6">
                  <c:v>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43-4141-9411-1E5FD04C539B}"/>
            </c:ext>
          </c:extLst>
        </c:ser>
        <c:ser>
          <c:idx val="2"/>
          <c:order val="2"/>
          <c:tx>
            <c:strRef>
              <c:f>'[1]Ev. Consum 2019-2025'!$CB$5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2019-2025'!$CC$5:$CI$5</c:f>
              <c:numCache>
                <c:formatCode>General</c:formatCode>
                <c:ptCount val="7"/>
                <c:pt idx="0">
                  <c:v>0.2</c:v>
                </c:pt>
                <c:pt idx="1">
                  <c:v>0</c:v>
                </c:pt>
                <c:pt idx="2">
                  <c:v>0.1</c:v>
                </c:pt>
                <c:pt idx="3">
                  <c:v>0.2</c:v>
                </c:pt>
                <c:pt idx="4">
                  <c:v>0.3</c:v>
                </c:pt>
                <c:pt idx="5">
                  <c:v>0.2</c:v>
                </c:pt>
                <c:pt idx="6">
                  <c:v>0.22823599999999999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43-4141-9411-1E5FD04C539B}"/>
            </c:ext>
          </c:extLst>
        </c:ser>
        <c:ser>
          <c:idx val="3"/>
          <c:order val="3"/>
          <c:tx>
            <c:strRef>
              <c:f>'[1]Ev. Consum 2019-2025'!$CB$6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2019-2025'!$CC$6:$CI$6</c:f>
              <c:numCache>
                <c:formatCode>General</c:formatCode>
                <c:ptCount val="7"/>
                <c:pt idx="0">
                  <c:v>12.299999999999999</c:v>
                </c:pt>
                <c:pt idx="1">
                  <c:v>0</c:v>
                </c:pt>
                <c:pt idx="2">
                  <c:v>7.7000000000000011</c:v>
                </c:pt>
                <c:pt idx="3">
                  <c:v>15.299999999999999</c:v>
                </c:pt>
                <c:pt idx="4">
                  <c:v>4.3</c:v>
                </c:pt>
                <c:pt idx="5">
                  <c:v>2.1</c:v>
                </c:pt>
                <c:pt idx="6">
                  <c:v>3.8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843-4141-9411-1E5FD04C53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765311"/>
        <c:axId val="849752831"/>
      </c:lineChart>
      <c:catAx>
        <c:axId val="849765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849752831"/>
        <c:crosses val="autoZero"/>
        <c:auto val="1"/>
        <c:lblAlgn val="ctr"/>
        <c:lblOffset val="100"/>
        <c:noMultiLvlLbl val="0"/>
      </c:catAx>
      <c:valAx>
        <c:axId val="84975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849765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energie termică în luna mai, Gcal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2019-2025'!$CB$9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2019-2025'!$CC$9:$CI$9</c:f>
              <c:numCache>
                <c:formatCode>General</c:formatCode>
                <c:ptCount val="7"/>
                <c:pt idx="0">
                  <c:v>15342.905000000001</c:v>
                </c:pt>
                <c:pt idx="1">
                  <c:v>14562.921</c:v>
                </c:pt>
                <c:pt idx="2">
                  <c:v>15495.198</c:v>
                </c:pt>
                <c:pt idx="3">
                  <c:v>15041.655999999999</c:v>
                </c:pt>
                <c:pt idx="4">
                  <c:v>14868.851400000001</c:v>
                </c:pt>
                <c:pt idx="5">
                  <c:v>11968.913326129999</c:v>
                </c:pt>
                <c:pt idx="6">
                  <c:v>11747.381669999999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6FE-483D-9709-428312C4127E}"/>
            </c:ext>
          </c:extLst>
        </c:ser>
        <c:ser>
          <c:idx val="1"/>
          <c:order val="1"/>
          <c:tx>
            <c:strRef>
              <c:f>'[1]Ev. Consum 2019-2025'!$CB$10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2019-2025'!$CC$10:$CI$10</c:f>
              <c:numCache>
                <c:formatCode>General</c:formatCode>
                <c:ptCount val="7"/>
                <c:pt idx="0">
                  <c:v>1011.6180000000001</c:v>
                </c:pt>
                <c:pt idx="1">
                  <c:v>205.65099999999998</c:v>
                </c:pt>
                <c:pt idx="2">
                  <c:v>1010.2569999999999</c:v>
                </c:pt>
                <c:pt idx="3">
                  <c:v>1003.8860000000001</c:v>
                </c:pt>
                <c:pt idx="4">
                  <c:v>1337.4961000000001</c:v>
                </c:pt>
                <c:pt idx="5">
                  <c:v>1034.72997805</c:v>
                </c:pt>
                <c:pt idx="6">
                  <c:v>1203.4430399999999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6FE-483D-9709-428312C4127E}"/>
            </c:ext>
          </c:extLst>
        </c:ser>
        <c:ser>
          <c:idx val="2"/>
          <c:order val="2"/>
          <c:tx>
            <c:strRef>
              <c:f>'[1]Ev. Consum 2019-2025'!$CB$11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2019-2025'!$CC$11:$CI$11</c:f>
              <c:numCache>
                <c:formatCode>General</c:formatCode>
                <c:ptCount val="7"/>
                <c:pt idx="0">
                  <c:v>793.55799999999999</c:v>
                </c:pt>
                <c:pt idx="1">
                  <c:v>1338.117</c:v>
                </c:pt>
                <c:pt idx="2">
                  <c:v>771.49900000000002</c:v>
                </c:pt>
                <c:pt idx="3">
                  <c:v>774.59400000000005</c:v>
                </c:pt>
                <c:pt idx="4">
                  <c:v>837.13630000000001</c:v>
                </c:pt>
                <c:pt idx="5">
                  <c:v>631.55054989999996</c:v>
                </c:pt>
                <c:pt idx="6">
                  <c:v>749.46130999999991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6FE-483D-9709-428312C412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646112"/>
        <c:axId val="918651872"/>
      </c:lineChart>
      <c:catAx>
        <c:axId val="91864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918651872"/>
        <c:crosses val="autoZero"/>
        <c:auto val="1"/>
        <c:lblAlgn val="ctr"/>
        <c:lblOffset val="100"/>
        <c:noMultiLvlLbl val="0"/>
      </c:catAx>
      <c:valAx>
        <c:axId val="91865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91864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energie electrică în luna mai, MWh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2019-2025'!$CB$14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2019-2025'!$CC$14:$CI$14</c:f>
              <c:numCache>
                <c:formatCode>General</c:formatCode>
                <c:ptCount val="7"/>
                <c:pt idx="0">
                  <c:v>152405.992</c:v>
                </c:pt>
                <c:pt idx="1">
                  <c:v>149722.40600000002</c:v>
                </c:pt>
                <c:pt idx="2">
                  <c:v>150192.72500000001</c:v>
                </c:pt>
                <c:pt idx="3">
                  <c:v>145734.64299999998</c:v>
                </c:pt>
                <c:pt idx="4">
                  <c:v>137206.97574999998</c:v>
                </c:pt>
                <c:pt idx="5">
                  <c:v>139839.47399999999</c:v>
                </c:pt>
                <c:pt idx="6">
                  <c:v>146631.3768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6E-4935-9E96-463CEEB715E2}"/>
            </c:ext>
          </c:extLst>
        </c:ser>
        <c:ser>
          <c:idx val="1"/>
          <c:order val="1"/>
          <c:tx>
            <c:strRef>
              <c:f>'[1]Ev. Consum 2019-2025'!$CB$15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2019-2025'!$CC$15:$CI$15</c:f>
              <c:numCache>
                <c:formatCode>General</c:formatCode>
                <c:ptCount val="7"/>
                <c:pt idx="0">
                  <c:v>22953.19</c:v>
                </c:pt>
                <c:pt idx="1">
                  <c:v>15242.958000000001</c:v>
                </c:pt>
                <c:pt idx="2">
                  <c:v>20576.406000000003</c:v>
                </c:pt>
                <c:pt idx="3">
                  <c:v>21434.923999999999</c:v>
                </c:pt>
                <c:pt idx="4">
                  <c:v>21064.84</c:v>
                </c:pt>
                <c:pt idx="5">
                  <c:v>20345.196</c:v>
                </c:pt>
                <c:pt idx="6">
                  <c:v>22083.586000000003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6E-4935-9E96-463CEEB715E2}"/>
            </c:ext>
          </c:extLst>
        </c:ser>
        <c:ser>
          <c:idx val="2"/>
          <c:order val="2"/>
          <c:tx>
            <c:strRef>
              <c:f>'[1]Ev. Consum 2019-2025'!$CB$16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2019-2025'!$CC$16:$CI$16</c:f>
              <c:numCache>
                <c:formatCode>General</c:formatCode>
                <c:ptCount val="7"/>
                <c:pt idx="0">
                  <c:v>119537.69</c:v>
                </c:pt>
                <c:pt idx="1">
                  <c:v>86908.786999999997</c:v>
                </c:pt>
                <c:pt idx="2">
                  <c:v>111266.11900000001</c:v>
                </c:pt>
                <c:pt idx="3">
                  <c:v>143245.546</c:v>
                </c:pt>
                <c:pt idx="4">
                  <c:v>139875.54</c:v>
                </c:pt>
                <c:pt idx="5">
                  <c:v>140851.503</c:v>
                </c:pt>
                <c:pt idx="6">
                  <c:v>137119.53899999999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6E-4935-9E96-463CEEB715E2}"/>
            </c:ext>
          </c:extLst>
        </c:ser>
        <c:ser>
          <c:idx val="3"/>
          <c:order val="3"/>
          <c:tx>
            <c:strRef>
              <c:f>'[1]Ev. Consum 2019-2025'!$CB$17</c:f>
              <c:strCache>
                <c:ptCount val="1"/>
                <c:pt idx="0">
                  <c:v>Altele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2019-2025'!$CC$17:$CI$17</c:f>
              <c:numCache>
                <c:formatCode>General</c:formatCode>
                <c:ptCount val="7"/>
                <c:pt idx="0">
                  <c:v>5678.6790000000001</c:v>
                </c:pt>
                <c:pt idx="1">
                  <c:v>5413.1509999999998</c:v>
                </c:pt>
                <c:pt idx="2">
                  <c:v>6277.8760000000002</c:v>
                </c:pt>
                <c:pt idx="3">
                  <c:v>6168.8590000000004</c:v>
                </c:pt>
                <c:pt idx="4">
                  <c:v>5689.4130000000005</c:v>
                </c:pt>
                <c:pt idx="5">
                  <c:v>6106.2080000000005</c:v>
                </c:pt>
                <c:pt idx="6">
                  <c:v>6053.4210000000003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6E-4935-9E96-463CEEB715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915631"/>
        <c:axId val="561917071"/>
      </c:lineChart>
      <c:catAx>
        <c:axId val="561915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561917071"/>
        <c:crosses val="autoZero"/>
        <c:auto val="1"/>
        <c:lblAlgn val="ctr"/>
        <c:lblOffset val="100"/>
        <c:noMultiLvlLbl val="0"/>
      </c:catAx>
      <c:valAx>
        <c:axId val="561917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561915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gaze naturale în luna aprilie, mmc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2019-2025'!$CM$3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2019-2025'!$CN$3:$CT$3</c:f>
              <c:numCache>
                <c:formatCode>General</c:formatCode>
                <c:ptCount val="7"/>
                <c:pt idx="0">
                  <c:v>28.8</c:v>
                </c:pt>
                <c:pt idx="1">
                  <c:v>26.3</c:v>
                </c:pt>
                <c:pt idx="2">
                  <c:v>42.1</c:v>
                </c:pt>
                <c:pt idx="3">
                  <c:v>25.8</c:v>
                </c:pt>
                <c:pt idx="4">
                  <c:v>23.4</c:v>
                </c:pt>
                <c:pt idx="5">
                  <c:v>13.5</c:v>
                </c:pt>
                <c:pt idx="6">
                  <c:v>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BD-4FD2-A157-564FB3F3E6D0}"/>
            </c:ext>
          </c:extLst>
        </c:ser>
        <c:ser>
          <c:idx val="1"/>
          <c:order val="1"/>
          <c:tx>
            <c:strRef>
              <c:f>'[1]Ev. Consum 2019-2025'!$CM$4</c:f>
              <c:strCache>
                <c:ptCount val="1"/>
                <c:pt idx="0">
                  <c:v>Sectorul energetic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2019-2025'!$CN$4:$CT$4</c:f>
              <c:numCache>
                <c:formatCode>General</c:formatCode>
                <c:ptCount val="7"/>
                <c:pt idx="0">
                  <c:v>20.3</c:v>
                </c:pt>
                <c:pt idx="1">
                  <c:v>21.5</c:v>
                </c:pt>
                <c:pt idx="2">
                  <c:v>28.5</c:v>
                </c:pt>
                <c:pt idx="3">
                  <c:v>0.1</c:v>
                </c:pt>
                <c:pt idx="4">
                  <c:v>11.6</c:v>
                </c:pt>
                <c:pt idx="5">
                  <c:v>12.4</c:v>
                </c:pt>
                <c:pt idx="6">
                  <c:v>18.100000000000001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9BD-4FD2-A157-564FB3F3E6D0}"/>
            </c:ext>
          </c:extLst>
        </c:ser>
        <c:ser>
          <c:idx val="2"/>
          <c:order val="2"/>
          <c:tx>
            <c:strRef>
              <c:f>'[1]Ev. Consum 2019-2025'!$CM$5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2019-2025'!$CN$5:$CT$5</c:f>
              <c:numCache>
                <c:formatCode>General</c:formatCode>
                <c:ptCount val="7"/>
                <c:pt idx="0">
                  <c:v>2.8</c:v>
                </c:pt>
                <c:pt idx="1">
                  <c:v>0.8</c:v>
                </c:pt>
                <c:pt idx="2">
                  <c:v>3.9</c:v>
                </c:pt>
                <c:pt idx="3">
                  <c:v>1.4</c:v>
                </c:pt>
                <c:pt idx="4">
                  <c:v>2.6</c:v>
                </c:pt>
                <c:pt idx="5">
                  <c:v>0.6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9BD-4FD2-A157-564FB3F3E6D0}"/>
            </c:ext>
          </c:extLst>
        </c:ser>
        <c:ser>
          <c:idx val="3"/>
          <c:order val="3"/>
          <c:tx>
            <c:strRef>
              <c:f>'[1]Ev. Consum 2019-2025'!$CM$6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2019-2025'!$CN$6:$CT$6</c:f>
              <c:numCache>
                <c:formatCode>General</c:formatCode>
                <c:ptCount val="7"/>
                <c:pt idx="0">
                  <c:v>16.599999999999998</c:v>
                </c:pt>
                <c:pt idx="1">
                  <c:v>15.100000000000001</c:v>
                </c:pt>
                <c:pt idx="2">
                  <c:v>16.5</c:v>
                </c:pt>
                <c:pt idx="3">
                  <c:v>17.399999999999999</c:v>
                </c:pt>
                <c:pt idx="4">
                  <c:v>8.1999999999999993</c:v>
                </c:pt>
                <c:pt idx="5">
                  <c:v>2.9</c:v>
                </c:pt>
                <c:pt idx="6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29BD-4FD2-A157-564FB3F3E6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765311"/>
        <c:axId val="849752831"/>
      </c:lineChart>
      <c:catAx>
        <c:axId val="849765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849752831"/>
        <c:crosses val="autoZero"/>
        <c:auto val="1"/>
        <c:lblAlgn val="ctr"/>
        <c:lblOffset val="100"/>
        <c:noMultiLvlLbl val="0"/>
      </c:catAx>
      <c:valAx>
        <c:axId val="84975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849765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energie termică în luna aprilie, Gcal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2019-2025'!$CM$9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2019-2025'!$CN$9:$CT$9</c:f>
              <c:numCache>
                <c:formatCode>General</c:formatCode>
                <c:ptCount val="7"/>
                <c:pt idx="0">
                  <c:v>47623.88</c:v>
                </c:pt>
                <c:pt idx="1">
                  <c:v>72210.432000000001</c:v>
                </c:pt>
                <c:pt idx="2">
                  <c:v>102193.01800000001</c:v>
                </c:pt>
                <c:pt idx="3">
                  <c:v>14923.217000000001</c:v>
                </c:pt>
                <c:pt idx="4">
                  <c:v>45009.097699999998</c:v>
                </c:pt>
                <c:pt idx="5">
                  <c:v>11728.227867290001</c:v>
                </c:pt>
                <c:pt idx="6">
                  <c:v>29915.927100000001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9F-4523-98F0-CC7AED629AD1}"/>
            </c:ext>
          </c:extLst>
        </c:ser>
        <c:ser>
          <c:idx val="1"/>
          <c:order val="1"/>
          <c:tx>
            <c:strRef>
              <c:f>'[1]Ev. Consum 2019-2025'!$CB$10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2019-2025'!$CN$10:$CT$10</c:f>
              <c:numCache>
                <c:formatCode>General</c:formatCode>
                <c:ptCount val="7"/>
                <c:pt idx="0">
                  <c:v>10688.350999999999</c:v>
                </c:pt>
                <c:pt idx="1">
                  <c:v>3353.5140000000001</c:v>
                </c:pt>
                <c:pt idx="2">
                  <c:v>15660.733</c:v>
                </c:pt>
                <c:pt idx="3">
                  <c:v>3335.6639999999998</c:v>
                </c:pt>
                <c:pt idx="4">
                  <c:v>9433.2021000000004</c:v>
                </c:pt>
                <c:pt idx="5">
                  <c:v>1372.72949868</c:v>
                </c:pt>
                <c:pt idx="6">
                  <c:v>8765.3451999999997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9F-4523-98F0-CC7AED629AD1}"/>
            </c:ext>
          </c:extLst>
        </c:ser>
        <c:ser>
          <c:idx val="2"/>
          <c:order val="2"/>
          <c:tx>
            <c:strRef>
              <c:f>'[1]Ev. Consum 2019-2025'!$CM$11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2019-2025'!$CN$11:$CT$11</c:f>
              <c:numCache>
                <c:formatCode>General</c:formatCode>
                <c:ptCount val="7"/>
                <c:pt idx="0">
                  <c:v>5940.5119999999997</c:v>
                </c:pt>
                <c:pt idx="1">
                  <c:v>5743.5959999999995</c:v>
                </c:pt>
                <c:pt idx="2">
                  <c:v>8987.9629999999997</c:v>
                </c:pt>
                <c:pt idx="3">
                  <c:v>2308.4839999999999</c:v>
                </c:pt>
                <c:pt idx="4">
                  <c:v>5185.6421</c:v>
                </c:pt>
                <c:pt idx="5">
                  <c:v>778.96202922999998</c:v>
                </c:pt>
                <c:pt idx="6">
                  <c:v>3664.9773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69F-4523-98F0-CC7AED629AD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646112"/>
        <c:axId val="918651872"/>
      </c:lineChart>
      <c:catAx>
        <c:axId val="91864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918651872"/>
        <c:crosses val="autoZero"/>
        <c:auto val="1"/>
        <c:lblAlgn val="ctr"/>
        <c:lblOffset val="100"/>
        <c:noMultiLvlLbl val="0"/>
      </c:catAx>
      <c:valAx>
        <c:axId val="91865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91864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energie electrică în luna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ianuarie</a:t>
            </a: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, MWh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5.6207058503548714E-2"/>
          <c:y val="9.5305165151711294E-2"/>
          <c:w val="0.92828010482768841"/>
          <c:h val="0.79191650772391819"/>
        </c:manualLayout>
      </c:layout>
      <c:lineChart>
        <c:grouping val="standard"/>
        <c:varyColors val="0"/>
        <c:ser>
          <c:idx val="0"/>
          <c:order val="0"/>
          <c:tx>
            <c:strRef>
              <c:f>'Ev. Consum 2019-2026'!$P$14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'Ev. Consum 2019-2026'!$Q$2:$X$2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'Ev. Consum 2019-2026'!$Q$14:$X$14</c:f>
              <c:numCache>
                <c:formatCode>#,##0</c:formatCode>
                <c:ptCount val="8"/>
                <c:pt idx="0">
                  <c:v>138931.43300000002</c:v>
                </c:pt>
                <c:pt idx="1">
                  <c:v>158330.52000000002</c:v>
                </c:pt>
                <c:pt idx="2">
                  <c:v>161491.16899999999</c:v>
                </c:pt>
                <c:pt idx="3">
                  <c:v>137108.61499999999</c:v>
                </c:pt>
                <c:pt idx="4">
                  <c:v>157103.89188000001</c:v>
                </c:pt>
                <c:pt idx="5">
                  <c:v>160396.614</c:v>
                </c:pt>
                <c:pt idx="6">
                  <c:v>161561.92635999998</c:v>
                </c:pt>
                <c:pt idx="7">
                  <c:v>204886.4988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FC-40DF-B7CE-5F72D2EC9E6F}"/>
            </c:ext>
          </c:extLst>
        </c:ser>
        <c:ser>
          <c:idx val="1"/>
          <c:order val="1"/>
          <c:tx>
            <c:strRef>
              <c:f>'Ev. Consum 2019-2026'!$P$15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'Ev. Consum 2019-2026'!$Q$2:$X$2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'Ev. Consum 2019-2026'!$Q$15:$X$15</c:f>
              <c:numCache>
                <c:formatCode>#,##0</c:formatCode>
                <c:ptCount val="8"/>
                <c:pt idx="0">
                  <c:v>26534.589</c:v>
                </c:pt>
                <c:pt idx="1">
                  <c:v>27263.591</c:v>
                </c:pt>
                <c:pt idx="2">
                  <c:v>28213.451000000001</c:v>
                </c:pt>
                <c:pt idx="3">
                  <c:v>27175.606</c:v>
                </c:pt>
                <c:pt idx="4">
                  <c:v>29454.21</c:v>
                </c:pt>
                <c:pt idx="5">
                  <c:v>30873.614000000001</c:v>
                </c:pt>
                <c:pt idx="6">
                  <c:v>28574.543000000001</c:v>
                </c:pt>
                <c:pt idx="7">
                  <c:v>33472.755000000005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FC-40DF-B7CE-5F72D2EC9E6F}"/>
            </c:ext>
          </c:extLst>
        </c:ser>
        <c:ser>
          <c:idx val="2"/>
          <c:order val="2"/>
          <c:tx>
            <c:strRef>
              <c:f>'Ev. Consum 2019-2026'!$P$16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'Ev. Consum 2019-2026'!$Q$2:$X$2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'Ev. Consum 2019-2026'!$Q$16:$X$16</c:f>
              <c:numCache>
                <c:formatCode>#,##0</c:formatCode>
                <c:ptCount val="8"/>
                <c:pt idx="0">
                  <c:v>134310.90399999998</c:v>
                </c:pt>
                <c:pt idx="1">
                  <c:v>123183.75199999999</c:v>
                </c:pt>
                <c:pt idx="2">
                  <c:v>159939.89600000001</c:v>
                </c:pt>
                <c:pt idx="3">
                  <c:v>150879.236</c:v>
                </c:pt>
                <c:pt idx="4">
                  <c:v>164611.48700000002</c:v>
                </c:pt>
                <c:pt idx="5">
                  <c:v>176632.69200000001</c:v>
                </c:pt>
                <c:pt idx="6">
                  <c:v>169745.56199999998</c:v>
                </c:pt>
                <c:pt idx="7">
                  <c:v>190601.80300000001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FFC-40DF-B7CE-5F72D2EC9E6F}"/>
            </c:ext>
          </c:extLst>
        </c:ser>
        <c:ser>
          <c:idx val="3"/>
          <c:order val="3"/>
          <c:tx>
            <c:strRef>
              <c:f>'Ev. Consum 2019-2026'!$P$17</c:f>
              <c:strCache>
                <c:ptCount val="1"/>
                <c:pt idx="0">
                  <c:v>Altele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'Ev. Consum 2019-2026'!$Q$2:$X$2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'Ev. Consum 2019-2026'!$Q$17:$X$17</c:f>
              <c:numCache>
                <c:formatCode>#,##0</c:formatCode>
                <c:ptCount val="8"/>
                <c:pt idx="0">
                  <c:v>6059.5810000000001</c:v>
                </c:pt>
                <c:pt idx="1">
                  <c:v>7381.1640000000007</c:v>
                </c:pt>
                <c:pt idx="2">
                  <c:v>8121.192</c:v>
                </c:pt>
                <c:pt idx="3">
                  <c:v>7180.5450000000001</c:v>
                </c:pt>
                <c:pt idx="4">
                  <c:v>7624.4780000000001</c:v>
                </c:pt>
                <c:pt idx="5">
                  <c:v>8462.6509999999998</c:v>
                </c:pt>
                <c:pt idx="6">
                  <c:v>8123.9770000000008</c:v>
                </c:pt>
                <c:pt idx="7">
                  <c:v>9902.9609999999993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FFC-40DF-B7CE-5F72D2EC9E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915631"/>
        <c:axId val="561917071"/>
      </c:lineChart>
      <c:catAx>
        <c:axId val="561915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561917071"/>
        <c:crosses val="autoZero"/>
        <c:auto val="1"/>
        <c:lblAlgn val="ctr"/>
        <c:lblOffset val="100"/>
        <c:noMultiLvlLbl val="0"/>
      </c:catAx>
      <c:valAx>
        <c:axId val="561917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561915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10286659007483"/>
          <c:y val="0.93276845374407868"/>
          <c:w val="0.44579426681985035"/>
          <c:h val="6.7231546255921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energie electrică în luna aprilie, MWh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2019-2025'!$CN$14</c:f>
              <c:strCache>
                <c:ptCount val="1"/>
                <c:pt idx="0">
                  <c:v>134393,779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2019-2025'!$CN$14:$CT$14</c:f>
              <c:numCache>
                <c:formatCode>General</c:formatCode>
                <c:ptCount val="7"/>
                <c:pt idx="0">
                  <c:v>134393.77899999998</c:v>
                </c:pt>
                <c:pt idx="1">
                  <c:v>137747.554</c:v>
                </c:pt>
                <c:pt idx="2">
                  <c:v>154201.22700000001</c:v>
                </c:pt>
                <c:pt idx="3">
                  <c:v>147480.45699999999</c:v>
                </c:pt>
                <c:pt idx="4">
                  <c:v>136550.35472999999</c:v>
                </c:pt>
                <c:pt idx="5">
                  <c:v>136618.864</c:v>
                </c:pt>
                <c:pt idx="6">
                  <c:v>150395.61199999999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62E-4EED-A85E-CA52AF548278}"/>
            </c:ext>
          </c:extLst>
        </c:ser>
        <c:ser>
          <c:idx val="1"/>
          <c:order val="1"/>
          <c:tx>
            <c:strRef>
              <c:f>'[1]Ev. Consum 2019-2025'!$CM$15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2019-2025'!$CN$15:$CT$15</c:f>
              <c:numCache>
                <c:formatCode>General</c:formatCode>
                <c:ptCount val="7"/>
                <c:pt idx="0">
                  <c:v>24726.107</c:v>
                </c:pt>
                <c:pt idx="1">
                  <c:v>21136.436000000002</c:v>
                </c:pt>
                <c:pt idx="2">
                  <c:v>22917.416000000001</c:v>
                </c:pt>
                <c:pt idx="3">
                  <c:v>26288.753000000001</c:v>
                </c:pt>
                <c:pt idx="4">
                  <c:v>24507.53</c:v>
                </c:pt>
                <c:pt idx="5">
                  <c:v>22968.905999999999</c:v>
                </c:pt>
                <c:pt idx="6">
                  <c:v>23140.237999999998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62E-4EED-A85E-CA52AF548278}"/>
            </c:ext>
          </c:extLst>
        </c:ser>
        <c:ser>
          <c:idx val="2"/>
          <c:order val="2"/>
          <c:tx>
            <c:strRef>
              <c:f>'[1]Ev. Consum 2019-2025'!$CM$16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2019-2025'!$CN$16:$CT$16</c:f>
              <c:numCache>
                <c:formatCode>General</c:formatCode>
                <c:ptCount val="7"/>
                <c:pt idx="0">
                  <c:v>127953.988</c:v>
                </c:pt>
                <c:pt idx="1">
                  <c:v>107783.792</c:v>
                </c:pt>
                <c:pt idx="2">
                  <c:v>131813.041</c:v>
                </c:pt>
                <c:pt idx="3">
                  <c:v>158571.46899999998</c:v>
                </c:pt>
                <c:pt idx="4">
                  <c:v>146411.962</c:v>
                </c:pt>
                <c:pt idx="5">
                  <c:v>150644.28200000001</c:v>
                </c:pt>
                <c:pt idx="6">
                  <c:v>145656.97500000001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62E-4EED-A85E-CA52AF548278}"/>
            </c:ext>
          </c:extLst>
        </c:ser>
        <c:ser>
          <c:idx val="3"/>
          <c:order val="3"/>
          <c:tx>
            <c:strRef>
              <c:f>'[1]Ev. Consum 2019-2025'!$CM$17</c:f>
              <c:strCache>
                <c:ptCount val="1"/>
                <c:pt idx="0">
                  <c:v>Altele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2019-2025'!$CN$17:$CT$17</c:f>
              <c:numCache>
                <c:formatCode>General</c:formatCode>
                <c:ptCount val="7"/>
                <c:pt idx="0">
                  <c:v>6037.1270000000004</c:v>
                </c:pt>
                <c:pt idx="1">
                  <c:v>5666.1570000000002</c:v>
                </c:pt>
                <c:pt idx="2">
                  <c:v>6704.7530000000006</c:v>
                </c:pt>
                <c:pt idx="3">
                  <c:v>7096.1930000000002</c:v>
                </c:pt>
                <c:pt idx="4">
                  <c:v>6293.1660000000002</c:v>
                </c:pt>
                <c:pt idx="5">
                  <c:v>5979.9490000000005</c:v>
                </c:pt>
                <c:pt idx="6">
                  <c:v>6372.4989999999998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62E-4EED-A85E-CA52AF5482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915631"/>
        <c:axId val="561917071"/>
      </c:lineChart>
      <c:catAx>
        <c:axId val="561915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561917071"/>
        <c:crosses val="autoZero"/>
        <c:auto val="1"/>
        <c:lblAlgn val="ctr"/>
        <c:lblOffset val="100"/>
        <c:noMultiLvlLbl val="0"/>
      </c:catAx>
      <c:valAx>
        <c:axId val="561917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561915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gaze naturale în luna martie, mmc</a:t>
            </a:r>
            <a:endParaRPr lang="en-US" sz="14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2019-2025'!$CX$3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2019-2025'!$CY$2:$DE$2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2019-2025'!$CY$3:$DE$3</c:f>
              <c:numCache>
                <c:formatCode>General</c:formatCode>
                <c:ptCount val="7"/>
                <c:pt idx="0">
                  <c:v>41.3</c:v>
                </c:pt>
                <c:pt idx="1">
                  <c:v>40.200000000000003</c:v>
                </c:pt>
                <c:pt idx="2">
                  <c:v>64.2</c:v>
                </c:pt>
                <c:pt idx="3">
                  <c:v>56.4</c:v>
                </c:pt>
                <c:pt idx="4">
                  <c:v>33.1</c:v>
                </c:pt>
                <c:pt idx="5">
                  <c:v>39.4</c:v>
                </c:pt>
                <c:pt idx="6">
                  <c:v>33.9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C4-4242-85E6-F88015829C9A}"/>
            </c:ext>
          </c:extLst>
        </c:ser>
        <c:ser>
          <c:idx val="1"/>
          <c:order val="1"/>
          <c:tx>
            <c:strRef>
              <c:f>'[1]Ev. Consum 2019-2025'!$CX$4</c:f>
              <c:strCache>
                <c:ptCount val="1"/>
                <c:pt idx="0">
                  <c:v>Sectorul energetic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chemeClr val="tx1">
                  <a:alpha val="63000"/>
                </a:scheme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chemeClr val="tx1">
                    <a:alpha val="63000"/>
                  </a:schemeClr>
                </a:outerShdw>
              </a:effectLst>
            </c:spPr>
          </c:marker>
          <c:cat>
            <c:numRef>
              <c:f>'[1]Ev. Consum 2019-2025'!$CY$2:$DE$2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2019-2025'!$CY$4:$DE$4</c:f>
              <c:numCache>
                <c:formatCode>General</c:formatCode>
                <c:ptCount val="7"/>
                <c:pt idx="0">
                  <c:v>51.3</c:v>
                </c:pt>
                <c:pt idx="1">
                  <c:v>45.2</c:v>
                </c:pt>
                <c:pt idx="2">
                  <c:v>55.6</c:v>
                </c:pt>
                <c:pt idx="3">
                  <c:v>50.6</c:v>
                </c:pt>
                <c:pt idx="4">
                  <c:v>15.5</c:v>
                </c:pt>
                <c:pt idx="5">
                  <c:v>47.4</c:v>
                </c:pt>
                <c:pt idx="6">
                  <c:v>45.3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C4-4242-85E6-F88015829C9A}"/>
            </c:ext>
          </c:extLst>
        </c:ser>
        <c:ser>
          <c:idx val="2"/>
          <c:order val="2"/>
          <c:tx>
            <c:strRef>
              <c:f>'[1]Ev. Consum 2019-2025'!$CX$5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2019-2025'!$CY$2:$DE$2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2019-2025'!$CY$5:$DE$5</c:f>
              <c:numCache>
                <c:formatCode>General</c:formatCode>
                <c:ptCount val="7"/>
                <c:pt idx="0">
                  <c:v>6.2</c:v>
                </c:pt>
                <c:pt idx="1">
                  <c:v>4.3</c:v>
                </c:pt>
                <c:pt idx="2">
                  <c:v>8.4</c:v>
                </c:pt>
                <c:pt idx="3">
                  <c:v>7.4</c:v>
                </c:pt>
                <c:pt idx="4">
                  <c:v>5.8</c:v>
                </c:pt>
                <c:pt idx="5">
                  <c:v>6.8</c:v>
                </c:pt>
                <c:pt idx="6">
                  <c:v>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C4-4242-85E6-F88015829C9A}"/>
            </c:ext>
          </c:extLst>
        </c:ser>
        <c:ser>
          <c:idx val="3"/>
          <c:order val="3"/>
          <c:tx>
            <c:strRef>
              <c:f>'[1]Ev. Consum 2019-2025'!$CX$6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2019-2025'!$CY$2:$DE$2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2019-2025'!$CY$6:$DE$6</c:f>
              <c:numCache>
                <c:formatCode>General</c:formatCode>
                <c:ptCount val="7"/>
                <c:pt idx="0">
                  <c:v>20.900000000000006</c:v>
                </c:pt>
                <c:pt idx="1">
                  <c:v>20.700000000000003</c:v>
                </c:pt>
                <c:pt idx="2">
                  <c:v>27.4</c:v>
                </c:pt>
                <c:pt idx="3">
                  <c:v>35.300000000000004</c:v>
                </c:pt>
                <c:pt idx="4">
                  <c:v>10.4</c:v>
                </c:pt>
                <c:pt idx="5">
                  <c:v>7.9</c:v>
                </c:pt>
                <c:pt idx="6">
                  <c:v>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C4-4242-85E6-F88015829C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62158752"/>
        <c:axId val="1762158272"/>
      </c:lineChart>
      <c:catAx>
        <c:axId val="17621587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762158272"/>
        <c:crosses val="autoZero"/>
        <c:auto val="1"/>
        <c:lblAlgn val="ctr"/>
        <c:lblOffset val="100"/>
        <c:noMultiLvlLbl val="0"/>
      </c:catAx>
      <c:valAx>
        <c:axId val="1762158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7621587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energie termică în luna martie, Gcal</a:t>
            </a:r>
            <a:endParaRPr lang="en-US" sz="14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2019-2025'!$CX$9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2019-2025'!$CY$2:$DE$2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2019-2025'!$CY$9:$DE$9</c:f>
              <c:numCache>
                <c:formatCode>General</c:formatCode>
                <c:ptCount val="7"/>
                <c:pt idx="0">
                  <c:v>164038.326</c:v>
                </c:pt>
                <c:pt idx="1">
                  <c:v>134041.51500000001</c:v>
                </c:pt>
                <c:pt idx="2">
                  <c:v>194234.42300000001</c:v>
                </c:pt>
                <c:pt idx="3">
                  <c:v>189527.10500000001</c:v>
                </c:pt>
                <c:pt idx="4">
                  <c:v>158799.7236</c:v>
                </c:pt>
                <c:pt idx="5">
                  <c:v>171144.37795619998</c:v>
                </c:pt>
                <c:pt idx="6">
                  <c:v>142725.057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8E2-4FC4-9AA4-67FA380B4189}"/>
            </c:ext>
          </c:extLst>
        </c:ser>
        <c:ser>
          <c:idx val="1"/>
          <c:order val="1"/>
          <c:tx>
            <c:strRef>
              <c:f>'[1]Ev. Consum 2019-2025'!$CX$10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2019-2025'!$CY$2:$DE$2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2019-2025'!$CY$10:$DE$10</c:f>
              <c:numCache>
                <c:formatCode>General</c:formatCode>
                <c:ptCount val="7"/>
                <c:pt idx="0">
                  <c:v>28317.573</c:v>
                </c:pt>
                <c:pt idx="1">
                  <c:v>20415.789999999997</c:v>
                </c:pt>
                <c:pt idx="2">
                  <c:v>37255.486000000004</c:v>
                </c:pt>
                <c:pt idx="3">
                  <c:v>31951.796999999999</c:v>
                </c:pt>
                <c:pt idx="4">
                  <c:v>27121.832299999998</c:v>
                </c:pt>
                <c:pt idx="5">
                  <c:v>31955.220759110001</c:v>
                </c:pt>
                <c:pt idx="6">
                  <c:v>27386.213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8E2-4FC4-9AA4-67FA380B4189}"/>
            </c:ext>
          </c:extLst>
        </c:ser>
        <c:ser>
          <c:idx val="2"/>
          <c:order val="2"/>
          <c:tx>
            <c:strRef>
              <c:f>'[1]Ev. Consum 2019-2025'!$CX$11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2019-2025'!$CY$2:$DE$2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2019-2025'!$CY$11:$DE$11</c:f>
              <c:numCache>
                <c:formatCode>General</c:formatCode>
                <c:ptCount val="7"/>
                <c:pt idx="0">
                  <c:v>17466.159</c:v>
                </c:pt>
                <c:pt idx="1">
                  <c:v>12999.538</c:v>
                </c:pt>
                <c:pt idx="2">
                  <c:v>23586.213</c:v>
                </c:pt>
                <c:pt idx="3">
                  <c:v>20319.304</c:v>
                </c:pt>
                <c:pt idx="4">
                  <c:v>13907.809399999998</c:v>
                </c:pt>
                <c:pt idx="5">
                  <c:v>17338.925744200002</c:v>
                </c:pt>
                <c:pt idx="6">
                  <c:v>14504.3603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8E2-4FC4-9AA4-67FA380B418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75777311"/>
        <c:axId val="375772031"/>
      </c:lineChart>
      <c:catAx>
        <c:axId val="375777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375772031"/>
        <c:crosses val="autoZero"/>
        <c:auto val="1"/>
        <c:lblAlgn val="ctr"/>
        <c:lblOffset val="100"/>
        <c:noMultiLvlLbl val="0"/>
      </c:catAx>
      <c:valAx>
        <c:axId val="375772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375777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energie electrică în luna martie, MWh</a:t>
            </a:r>
            <a:endParaRPr lang="en-US" sz="14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2019-2025'!$CX$14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2019-2025'!$CY$2:$DE$2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2019-2025'!$CY$14:$DE$14</c:f>
              <c:numCache>
                <c:formatCode>General</c:formatCode>
                <c:ptCount val="7"/>
                <c:pt idx="0">
                  <c:v>139013.12300000002</c:v>
                </c:pt>
                <c:pt idx="1">
                  <c:v>141445.00099999999</c:v>
                </c:pt>
                <c:pt idx="2">
                  <c:v>160037.03399999999</c:v>
                </c:pt>
                <c:pt idx="3">
                  <c:v>159957.37300000002</c:v>
                </c:pt>
                <c:pt idx="4">
                  <c:v>136796.17356999998</c:v>
                </c:pt>
                <c:pt idx="5">
                  <c:v>150987.09899999999</c:v>
                </c:pt>
                <c:pt idx="6">
                  <c:v>152202.99400000001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5A-486D-8FA1-66BDD6D14AAC}"/>
            </c:ext>
          </c:extLst>
        </c:ser>
        <c:ser>
          <c:idx val="1"/>
          <c:order val="1"/>
          <c:tx>
            <c:strRef>
              <c:f>'[1]Ev. Consum 2019-2025'!$CX$15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2019-2025'!$CY$2:$DE$2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2019-2025'!$CY$15:$DE$15</c:f>
              <c:numCache>
                <c:formatCode>General</c:formatCode>
                <c:ptCount val="7"/>
                <c:pt idx="0">
                  <c:v>27371.628000000001</c:v>
                </c:pt>
                <c:pt idx="1">
                  <c:v>24201.25</c:v>
                </c:pt>
                <c:pt idx="2">
                  <c:v>26345.035</c:v>
                </c:pt>
                <c:pt idx="3">
                  <c:v>28516.361000000001</c:v>
                </c:pt>
                <c:pt idx="4">
                  <c:v>25390.331999999999</c:v>
                </c:pt>
                <c:pt idx="5">
                  <c:v>26956.008000000002</c:v>
                </c:pt>
                <c:pt idx="6">
                  <c:v>26085.984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5A-486D-8FA1-66BDD6D14AAC}"/>
            </c:ext>
          </c:extLst>
        </c:ser>
        <c:ser>
          <c:idx val="2"/>
          <c:order val="2"/>
          <c:tx>
            <c:strRef>
              <c:f>'[1]Ev. Consum 2019-2025'!$CX$16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2019-2025'!$CY$2:$DE$2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2019-2025'!$CY$16:$DE$16</c:f>
              <c:numCache>
                <c:formatCode>General</c:formatCode>
                <c:ptCount val="7"/>
                <c:pt idx="0">
                  <c:v>138658.859</c:v>
                </c:pt>
                <c:pt idx="1">
                  <c:v>123262.855</c:v>
                </c:pt>
                <c:pt idx="2">
                  <c:v>132141.81699999998</c:v>
                </c:pt>
                <c:pt idx="3">
                  <c:v>186551.93700000001</c:v>
                </c:pt>
                <c:pt idx="4">
                  <c:v>164655.88400000002</c:v>
                </c:pt>
                <c:pt idx="5">
                  <c:v>176251.49900000001</c:v>
                </c:pt>
                <c:pt idx="6">
                  <c:v>177945.37400000001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45A-486D-8FA1-66BDD6D14AAC}"/>
            </c:ext>
          </c:extLst>
        </c:ser>
        <c:ser>
          <c:idx val="3"/>
          <c:order val="3"/>
          <c:tx>
            <c:strRef>
              <c:f>'[1]Ev. Consum 2019-2025'!$CX$17</c:f>
              <c:strCache>
                <c:ptCount val="1"/>
                <c:pt idx="0">
                  <c:v>Altele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2019-2025'!$CY$2:$DE$2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2019-2025'!$CY$17:$DE$17</c:f>
              <c:numCache>
                <c:formatCode>General</c:formatCode>
                <c:ptCount val="7"/>
                <c:pt idx="0">
                  <c:v>6568.7039999999997</c:v>
                </c:pt>
                <c:pt idx="1">
                  <c:v>5918.1620000000003</c:v>
                </c:pt>
                <c:pt idx="2">
                  <c:v>7238.5630000000001</c:v>
                </c:pt>
                <c:pt idx="3">
                  <c:v>7619.3950000000004</c:v>
                </c:pt>
                <c:pt idx="4">
                  <c:v>6525.9409999999998</c:v>
                </c:pt>
                <c:pt idx="5">
                  <c:v>6952.0329999999994</c:v>
                </c:pt>
                <c:pt idx="6">
                  <c:v>7181.2129999999997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45A-486D-8FA1-66BDD6D14A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590080"/>
        <c:axId val="1736590560"/>
      </c:lineChart>
      <c:catAx>
        <c:axId val="17365900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736590560"/>
        <c:crosses val="autoZero"/>
        <c:auto val="1"/>
        <c:lblAlgn val="ctr"/>
        <c:lblOffset val="100"/>
        <c:noMultiLvlLbl val="0"/>
      </c:catAx>
      <c:valAx>
        <c:axId val="173659056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7365900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Evoluția consumului de gaze naturale în luna februarie</a:t>
            </a:r>
            <a:r>
              <a:rPr lang="ro-RO" baseline="0"/>
              <a:t>, mmc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2019-2025'!$DI$3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2019-2025'!$DJ$2:$DP$2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2019-2025'!$DJ$3:$DP$3</c:f>
              <c:numCache>
                <c:formatCode>General</c:formatCode>
                <c:ptCount val="7"/>
                <c:pt idx="0">
                  <c:v>52.3</c:v>
                </c:pt>
                <c:pt idx="1">
                  <c:v>52.1</c:v>
                </c:pt>
                <c:pt idx="2">
                  <c:v>73.400000000000006</c:v>
                </c:pt>
                <c:pt idx="3">
                  <c:v>51.9</c:v>
                </c:pt>
                <c:pt idx="4">
                  <c:v>44.4</c:v>
                </c:pt>
                <c:pt idx="5">
                  <c:v>39.799999999999997</c:v>
                </c:pt>
                <c:pt idx="6">
                  <c:v>58.2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8B4-4AB0-8D8B-BB48198E9AFE}"/>
            </c:ext>
          </c:extLst>
        </c:ser>
        <c:ser>
          <c:idx val="1"/>
          <c:order val="1"/>
          <c:tx>
            <c:strRef>
              <c:f>'[1]Ev. Consum 2019-2025'!$DI$4</c:f>
              <c:strCache>
                <c:ptCount val="1"/>
                <c:pt idx="0">
                  <c:v>Sectorul energetic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2019-2025'!$DJ$2:$DP$2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2019-2025'!$DJ$4:$DP$4</c:f>
              <c:numCache>
                <c:formatCode>General</c:formatCode>
                <c:ptCount val="7"/>
                <c:pt idx="0">
                  <c:v>59.1</c:v>
                </c:pt>
                <c:pt idx="1">
                  <c:v>55.3</c:v>
                </c:pt>
                <c:pt idx="2">
                  <c:v>62.6</c:v>
                </c:pt>
                <c:pt idx="3">
                  <c:v>47.1</c:v>
                </c:pt>
                <c:pt idx="4">
                  <c:v>27.8</c:v>
                </c:pt>
                <c:pt idx="5">
                  <c:v>52.8</c:v>
                </c:pt>
                <c:pt idx="6">
                  <c:v>67.7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8B4-4AB0-8D8B-BB48198E9AFE}"/>
            </c:ext>
          </c:extLst>
        </c:ser>
        <c:ser>
          <c:idx val="3"/>
          <c:order val="2"/>
          <c:tx>
            <c:strRef>
              <c:f>'[1]Ev. Consum 2019-2025'!$DI$6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2019-2025'!$DJ$2:$DP$2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2019-2025'!$DJ$6:$DP$6</c:f>
              <c:numCache>
                <c:formatCode>General</c:formatCode>
                <c:ptCount val="7"/>
                <c:pt idx="0">
                  <c:v>24.4</c:v>
                </c:pt>
                <c:pt idx="1">
                  <c:v>26.5</c:v>
                </c:pt>
                <c:pt idx="2">
                  <c:v>31.4</c:v>
                </c:pt>
                <c:pt idx="3">
                  <c:v>31.300000000000004</c:v>
                </c:pt>
                <c:pt idx="4">
                  <c:v>13.5</c:v>
                </c:pt>
                <c:pt idx="5">
                  <c:v>7.8</c:v>
                </c:pt>
                <c:pt idx="6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8B4-4AB0-8D8B-BB48198E9AFE}"/>
            </c:ext>
          </c:extLst>
        </c:ser>
        <c:ser>
          <c:idx val="2"/>
          <c:order val="3"/>
          <c:tx>
            <c:strRef>
              <c:f>'[1]Ev. Consum 2019-2025'!$DI$5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2019-2025'!$DJ$2:$DP$2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2019-2025'!$DJ$5:$DP$5</c:f>
              <c:numCache>
                <c:formatCode>General</c:formatCode>
                <c:ptCount val="7"/>
                <c:pt idx="0">
                  <c:v>8.6999999999999993</c:v>
                </c:pt>
                <c:pt idx="1">
                  <c:v>8.1999999999999993</c:v>
                </c:pt>
                <c:pt idx="2">
                  <c:v>10.4</c:v>
                </c:pt>
                <c:pt idx="3">
                  <c:v>6.6</c:v>
                </c:pt>
                <c:pt idx="4">
                  <c:v>8.3000000000000007</c:v>
                </c:pt>
                <c:pt idx="5">
                  <c:v>7.7</c:v>
                </c:pt>
                <c:pt idx="6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8B4-4AB0-8D8B-BB48198E9AF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0617472"/>
        <c:axId val="-270611488"/>
      </c:lineChart>
      <c:catAx>
        <c:axId val="-27061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0611488"/>
        <c:crosses val="autoZero"/>
        <c:auto val="1"/>
        <c:lblAlgn val="ctr"/>
        <c:lblOffset val="100"/>
        <c:noMultiLvlLbl val="0"/>
      </c:catAx>
      <c:valAx>
        <c:axId val="-27061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061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Evoluția consumului de energie termică în luna februarie, Gcal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2019-2025'!$DI$9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2019-2025'!$DJ$2:$DP$2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2019-2025'!$DJ$9:$DP$9</c:f>
              <c:numCache>
                <c:formatCode>General</c:formatCode>
                <c:ptCount val="7"/>
                <c:pt idx="0">
                  <c:v>205926.41800000001</c:v>
                </c:pt>
                <c:pt idx="1">
                  <c:v>170069.92200000002</c:v>
                </c:pt>
                <c:pt idx="2">
                  <c:v>226890.375</c:v>
                </c:pt>
                <c:pt idx="3">
                  <c:v>178127.44200000001</c:v>
                </c:pt>
                <c:pt idx="4">
                  <c:v>188878.69819999998</c:v>
                </c:pt>
                <c:pt idx="5">
                  <c:v>179005.11711364001</c:v>
                </c:pt>
                <c:pt idx="6">
                  <c:v>212417.12138815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4E9-4E37-AA17-ED780CD82D4D}"/>
            </c:ext>
          </c:extLst>
        </c:ser>
        <c:ser>
          <c:idx val="1"/>
          <c:order val="1"/>
          <c:tx>
            <c:strRef>
              <c:f>'[1]Ev. Consum 2019-2025'!$DI$10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2019-2025'!$DJ$2:$DP$2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2019-2025'!$DJ$10:$DP$10</c:f>
              <c:numCache>
                <c:formatCode>General</c:formatCode>
                <c:ptCount val="7"/>
                <c:pt idx="0">
                  <c:v>37975.278999999995</c:v>
                </c:pt>
                <c:pt idx="1">
                  <c:v>29163.920999999998</c:v>
                </c:pt>
                <c:pt idx="2">
                  <c:v>38981.64</c:v>
                </c:pt>
                <c:pt idx="3">
                  <c:v>29606.578999999998</c:v>
                </c:pt>
                <c:pt idx="4">
                  <c:v>37182.294999999998</c:v>
                </c:pt>
                <c:pt idx="5">
                  <c:v>32574.485252769999</c:v>
                </c:pt>
                <c:pt idx="6">
                  <c:v>42836.026005990003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4E9-4E37-AA17-ED780CD82D4D}"/>
            </c:ext>
          </c:extLst>
        </c:ser>
        <c:ser>
          <c:idx val="2"/>
          <c:order val="2"/>
          <c:tx>
            <c:strRef>
              <c:f>'[1]Ev. Consum 2019-2025'!$DI$11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2019-2025'!$DJ$2:$DP$2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2019-2025'!$DJ$11:$DP$11</c:f>
              <c:numCache>
                <c:formatCode>General</c:formatCode>
                <c:ptCount val="7"/>
                <c:pt idx="0">
                  <c:v>26700.851999999999</c:v>
                </c:pt>
                <c:pt idx="1">
                  <c:v>25020.880999999998</c:v>
                </c:pt>
                <c:pt idx="2">
                  <c:v>33461.644999999997</c:v>
                </c:pt>
                <c:pt idx="3">
                  <c:v>24043.129000000001</c:v>
                </c:pt>
                <c:pt idx="4">
                  <c:v>21335.5406</c:v>
                </c:pt>
                <c:pt idx="5">
                  <c:v>19026.960460220002</c:v>
                </c:pt>
                <c:pt idx="6">
                  <c:v>25475.692768879999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4E9-4E37-AA17-ED780CD82D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0617472"/>
        <c:axId val="-270611488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'[1]Ev. Consum 2019-2025'!$DT$12</c15:sqref>
                        </c15:formulaRef>
                      </c:ext>
                    </c:extLst>
                    <c:strCache>
                      <c:ptCount val="1"/>
                      <c:pt idx="0">
                        <c:v>Total consumatori (lunar)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4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'[1]Ev. Consum 2019-2025'!$DJ$2:$DP$2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'[1]Ev. Consum 2019-2025'!$DU$12:$EA$12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313394.39600000001</c:v>
                      </c:pt>
                      <c:pt idx="1">
                        <c:v>301401.75</c:v>
                      </c:pt>
                      <c:pt idx="2">
                        <c:v>290241.65600000002</c:v>
                      </c:pt>
                      <c:pt idx="3">
                        <c:v>282496.42200000002</c:v>
                      </c:pt>
                      <c:pt idx="4">
                        <c:v>245316.30039999998</c:v>
                      </c:pt>
                      <c:pt idx="5">
                        <c:v>278529.75784534996</c:v>
                      </c:pt>
                      <c:pt idx="6">
                        <c:v>254264.72008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84E9-4E37-AA17-ED780CD82D4D}"/>
                  </c:ext>
                </c:extLst>
              </c15:ser>
            </c15:filteredLineSeries>
          </c:ext>
        </c:extLst>
      </c:lineChart>
      <c:catAx>
        <c:axId val="-27061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0611488"/>
        <c:crosses val="autoZero"/>
        <c:auto val="1"/>
        <c:lblAlgn val="ctr"/>
        <c:lblOffset val="100"/>
        <c:noMultiLvlLbl val="0"/>
      </c:catAx>
      <c:valAx>
        <c:axId val="-27061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061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Evoluția consumului de energie electrică în luna februarie, MWh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2019-2025'!$DI$14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2019-2025'!$DJ$2:$DP$2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2019-2025'!$DJ$14:$DP$14</c:f>
              <c:numCache>
                <c:formatCode>General</c:formatCode>
                <c:ptCount val="7"/>
                <c:pt idx="0">
                  <c:v>147874.32</c:v>
                </c:pt>
                <c:pt idx="1">
                  <c:v>142823.08100000001</c:v>
                </c:pt>
                <c:pt idx="2">
                  <c:v>153513.465</c:v>
                </c:pt>
                <c:pt idx="3">
                  <c:v>158182.11199999999</c:v>
                </c:pt>
                <c:pt idx="4">
                  <c:v>139388.83288</c:v>
                </c:pt>
                <c:pt idx="5">
                  <c:v>155424.533</c:v>
                </c:pt>
                <c:pt idx="6">
                  <c:v>158175.016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E06-4001-B3E1-1F1504ECE0AE}"/>
            </c:ext>
          </c:extLst>
        </c:ser>
        <c:ser>
          <c:idx val="1"/>
          <c:order val="1"/>
          <c:tx>
            <c:strRef>
              <c:f>'[1]Ev. Consum 2019-2025'!$DI$15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2019-2025'!$DJ$2:$DP$2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2019-2025'!$DJ$15:$DP$15</c:f>
              <c:numCache>
                <c:formatCode>General</c:formatCode>
                <c:ptCount val="7"/>
                <c:pt idx="0">
                  <c:v>29382.834999999999</c:v>
                </c:pt>
                <c:pt idx="1">
                  <c:v>28048.841</c:v>
                </c:pt>
                <c:pt idx="2">
                  <c:v>28059.594000000001</c:v>
                </c:pt>
                <c:pt idx="3">
                  <c:v>28154.668000000001</c:v>
                </c:pt>
                <c:pt idx="4">
                  <c:v>27385.767</c:v>
                </c:pt>
                <c:pt idx="5">
                  <c:v>29038.691999999999</c:v>
                </c:pt>
                <c:pt idx="6">
                  <c:v>27784.922999999999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E06-4001-B3E1-1F1504ECE0AE}"/>
            </c:ext>
          </c:extLst>
        </c:ser>
        <c:ser>
          <c:idx val="2"/>
          <c:order val="2"/>
          <c:tx>
            <c:strRef>
              <c:f>'[1]Ev. Consum 2019-2025'!$DI$16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2019-2025'!$DJ$2:$DP$2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2019-2025'!$DJ$16:$DP$16</c:f>
              <c:numCache>
                <c:formatCode>General</c:formatCode>
                <c:ptCount val="7"/>
                <c:pt idx="0">
                  <c:v>137802.18799999999</c:v>
                </c:pt>
                <c:pt idx="1">
                  <c:v>135596.97999999998</c:v>
                </c:pt>
                <c:pt idx="2">
                  <c:v>125816.576</c:v>
                </c:pt>
                <c:pt idx="3">
                  <c:v>173129.14600000001</c:v>
                </c:pt>
                <c:pt idx="4">
                  <c:v>151223.70000000001</c:v>
                </c:pt>
                <c:pt idx="5">
                  <c:v>167073.326</c:v>
                </c:pt>
                <c:pt idx="6">
                  <c:v>164404.19899999999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E06-4001-B3E1-1F1504ECE0AE}"/>
            </c:ext>
          </c:extLst>
        </c:ser>
        <c:ser>
          <c:idx val="3"/>
          <c:order val="3"/>
          <c:tx>
            <c:strRef>
              <c:f>'[1]Ev. Consum 2019-2025'!$DI$17</c:f>
              <c:strCache>
                <c:ptCount val="1"/>
                <c:pt idx="0">
                  <c:v>Altele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2019-2025'!$DJ$2:$DP$2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2019-2025'!$DJ$17:$DP$17</c:f>
              <c:numCache>
                <c:formatCode>General</c:formatCode>
                <c:ptCount val="7"/>
                <c:pt idx="0">
                  <c:v>6910.2449999999999</c:v>
                </c:pt>
                <c:pt idx="1">
                  <c:v>6573.2330000000002</c:v>
                </c:pt>
                <c:pt idx="2">
                  <c:v>7475.567</c:v>
                </c:pt>
                <c:pt idx="3">
                  <c:v>7253.37</c:v>
                </c:pt>
                <c:pt idx="4">
                  <c:v>7069.0510000000004</c:v>
                </c:pt>
                <c:pt idx="5">
                  <c:v>7223.4290000000001</c:v>
                </c:pt>
                <c:pt idx="6">
                  <c:v>7685.1840000000002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E06-4001-B3E1-1F1504ECE0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0617472"/>
        <c:axId val="-270611488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'[1]Ev. Consum 2019-2025'!$DT$18</c15:sqref>
                        </c15:formulaRef>
                      </c:ext>
                    </c:extLst>
                    <c:strCache>
                      <c:ptCount val="1"/>
                      <c:pt idx="0">
                        <c:v>Total consumatori (lunar)</c:v>
                      </c:pt>
                    </c:strCache>
                  </c:strRef>
                </c:tx>
                <c:spPr>
                  <a:ln w="34925" cap="rnd">
                    <a:solidFill>
                      <a:schemeClr val="accent5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5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5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'[1]Ev. Consum 2019-2025'!$DJ$2:$DP$2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'[1]Ev. Consum 2019-2025'!$DU$18:$EA$18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368792.554</c:v>
                      </c:pt>
                      <c:pt idx="1">
                        <c:v>356578.61300000001</c:v>
                      </c:pt>
                      <c:pt idx="2">
                        <c:v>347980.08900000004</c:v>
                      </c:pt>
                      <c:pt idx="3">
                        <c:v>401304.54600000003</c:v>
                      </c:pt>
                      <c:pt idx="4">
                        <c:v>353436.09616999998</c:v>
                      </c:pt>
                      <c:pt idx="5">
                        <c:v>390690.49400000001</c:v>
                      </c:pt>
                      <c:pt idx="6">
                        <c:v>411726.24460000003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E06-4001-B3E1-1F1504ECE0AE}"/>
                  </c:ext>
                </c:extLst>
              </c15:ser>
            </c15:filteredLineSeries>
          </c:ext>
        </c:extLst>
      </c:lineChart>
      <c:catAx>
        <c:axId val="-27061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0611488"/>
        <c:crosses val="autoZero"/>
        <c:auto val="1"/>
        <c:lblAlgn val="ctr"/>
        <c:lblOffset val="100"/>
        <c:noMultiLvlLbl val="0"/>
      </c:catAx>
      <c:valAx>
        <c:axId val="-27061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061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Evoluția consumului de gaze naturale în luna ianuarie</a:t>
            </a:r>
            <a:r>
              <a:rPr lang="ro-RO" baseline="0"/>
              <a:t>, mmc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3.5509827938174393E-2"/>
          <c:y val="0.15834304781817921"/>
          <c:w val="0.94819387576552927"/>
          <c:h val="0.68861242785741905"/>
        </c:manualLayout>
      </c:layout>
      <c:lineChart>
        <c:grouping val="standard"/>
        <c:varyColors val="0"/>
        <c:ser>
          <c:idx val="0"/>
          <c:order val="0"/>
          <c:tx>
            <c:strRef>
              <c:f>'[1]Ev. Consum 2019-2025'!$DT$3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2019-2025'!$DU$2:$EA$2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2019-2025'!$DU$3:$EA$3</c:f>
              <c:numCache>
                <c:formatCode>General</c:formatCode>
                <c:ptCount val="7"/>
                <c:pt idx="0">
                  <c:v>69.099999999999994</c:v>
                </c:pt>
                <c:pt idx="1">
                  <c:v>65</c:v>
                </c:pt>
                <c:pt idx="2">
                  <c:v>76.3</c:v>
                </c:pt>
                <c:pt idx="3">
                  <c:v>73.8</c:v>
                </c:pt>
                <c:pt idx="4">
                  <c:v>46.2</c:v>
                </c:pt>
                <c:pt idx="5">
                  <c:v>61.2</c:v>
                </c:pt>
                <c:pt idx="6">
                  <c:v>51.5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C29-443A-8065-0BE9D19E1CF8}"/>
            </c:ext>
          </c:extLst>
        </c:ser>
        <c:ser>
          <c:idx val="1"/>
          <c:order val="1"/>
          <c:tx>
            <c:strRef>
              <c:f>'[1]Ev. Consum 2019-2025'!$DT$4</c:f>
              <c:strCache>
                <c:ptCount val="1"/>
                <c:pt idx="0">
                  <c:v>Sectorul energetic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2019-2025'!$DU$2:$EA$2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2019-2025'!$DU$4:$EA$4</c:f>
              <c:numCache>
                <c:formatCode>General</c:formatCode>
                <c:ptCount val="7"/>
                <c:pt idx="0">
                  <c:v>78.5</c:v>
                </c:pt>
                <c:pt idx="1">
                  <c:v>66.8</c:v>
                </c:pt>
                <c:pt idx="2">
                  <c:v>64.2</c:v>
                </c:pt>
                <c:pt idx="3">
                  <c:v>62.6</c:v>
                </c:pt>
                <c:pt idx="4">
                  <c:v>25.8</c:v>
                </c:pt>
                <c:pt idx="5">
                  <c:v>68.8</c:v>
                </c:pt>
                <c:pt idx="6">
                  <c:v>64.2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C29-443A-8065-0BE9D19E1CF8}"/>
            </c:ext>
          </c:extLst>
        </c:ser>
        <c:ser>
          <c:idx val="3"/>
          <c:order val="2"/>
          <c:tx>
            <c:strRef>
              <c:f>'[1]Ev. Consum 2019-2025'!$DT$6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2019-2025'!$DU$2:$EA$2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2019-2025'!$DU$6:$EA$6</c:f>
              <c:numCache>
                <c:formatCode>General</c:formatCode>
                <c:ptCount val="7"/>
                <c:pt idx="0">
                  <c:v>31.299999999999997</c:v>
                </c:pt>
                <c:pt idx="1">
                  <c:v>30.200000000000003</c:v>
                </c:pt>
                <c:pt idx="2">
                  <c:v>31.899999999999991</c:v>
                </c:pt>
                <c:pt idx="3">
                  <c:v>41.9</c:v>
                </c:pt>
                <c:pt idx="4">
                  <c:v>15.4</c:v>
                </c:pt>
                <c:pt idx="5">
                  <c:v>13.2</c:v>
                </c:pt>
                <c:pt idx="6">
                  <c:v>10.9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C29-443A-8065-0BE9D19E1CF8}"/>
            </c:ext>
          </c:extLst>
        </c:ser>
        <c:ser>
          <c:idx val="2"/>
          <c:order val="3"/>
          <c:tx>
            <c:strRef>
              <c:f>'[1]Ev. Consum 2019-2025'!$DT$5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2019-2025'!$DU$2:$EA$2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2019-2025'!$DU$5:$EA$5</c:f>
              <c:numCache>
                <c:formatCode>General</c:formatCode>
                <c:ptCount val="7"/>
                <c:pt idx="0">
                  <c:v>11.6</c:v>
                </c:pt>
                <c:pt idx="1">
                  <c:v>9.8000000000000007</c:v>
                </c:pt>
                <c:pt idx="2">
                  <c:v>10.4</c:v>
                </c:pt>
                <c:pt idx="3">
                  <c:v>9.4</c:v>
                </c:pt>
                <c:pt idx="4">
                  <c:v>8.6999999999999993</c:v>
                </c:pt>
                <c:pt idx="5">
                  <c:v>11.4</c:v>
                </c:pt>
                <c:pt idx="6">
                  <c:v>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C29-443A-8065-0BE9D19E1CF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0617472"/>
        <c:axId val="-270611488"/>
      </c:lineChart>
      <c:catAx>
        <c:axId val="-27061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0611488"/>
        <c:crosses val="autoZero"/>
        <c:auto val="1"/>
        <c:lblAlgn val="ctr"/>
        <c:lblOffset val="100"/>
        <c:noMultiLvlLbl val="0"/>
      </c:catAx>
      <c:valAx>
        <c:axId val="-27061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061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Evoluția consumului de energie termică în luna ianuarie, Gcal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2019-2025'!$DT$9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2019-2025'!$DU$2:$EA$2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2019-2025'!$DU$9:$EA$9</c:f>
              <c:numCache>
                <c:formatCode>General</c:formatCode>
                <c:ptCount val="7"/>
                <c:pt idx="0">
                  <c:v>236344.66199999998</c:v>
                </c:pt>
                <c:pt idx="1">
                  <c:v>229697.98300000001</c:v>
                </c:pt>
                <c:pt idx="2">
                  <c:v>223037.04399999999</c:v>
                </c:pt>
                <c:pt idx="3">
                  <c:v>217604.68299999999</c:v>
                </c:pt>
                <c:pt idx="4">
                  <c:v>188267.06569999998</c:v>
                </c:pt>
                <c:pt idx="5">
                  <c:v>211211.60935988999</c:v>
                </c:pt>
                <c:pt idx="6">
                  <c:v>195026.62995999999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C6-4875-97E9-7CED596A468B}"/>
            </c:ext>
          </c:extLst>
        </c:ser>
        <c:ser>
          <c:idx val="1"/>
          <c:order val="1"/>
          <c:tx>
            <c:strRef>
              <c:f>'[1]Ev. Consum 2019-2025'!$DT$10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2019-2025'!$DU$2:$EA$2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2019-2025'!$DU$10:$EA$10</c:f>
              <c:numCache>
                <c:formatCode>General</c:formatCode>
                <c:ptCount val="7"/>
                <c:pt idx="0">
                  <c:v>45331.225000000006</c:v>
                </c:pt>
                <c:pt idx="1">
                  <c:v>38100.555</c:v>
                </c:pt>
                <c:pt idx="2">
                  <c:v>36396.493000000002</c:v>
                </c:pt>
                <c:pt idx="3">
                  <c:v>34585.767999999996</c:v>
                </c:pt>
                <c:pt idx="4">
                  <c:v>35996.065800000004</c:v>
                </c:pt>
                <c:pt idx="5">
                  <c:v>42364.510525219994</c:v>
                </c:pt>
                <c:pt idx="6">
                  <c:v>37153.82458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8C6-4875-97E9-7CED596A468B}"/>
            </c:ext>
          </c:extLst>
        </c:ser>
        <c:ser>
          <c:idx val="2"/>
          <c:order val="2"/>
          <c:tx>
            <c:strRef>
              <c:f>'[1]Ev. Consum 2019-2025'!$DT$11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2019-2025'!$DU$2:$EA$2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2019-2025'!$DU$11:$EA$11</c:f>
              <c:numCache>
                <c:formatCode>General</c:formatCode>
                <c:ptCount val="7"/>
                <c:pt idx="0">
                  <c:v>31718.508999999998</c:v>
                </c:pt>
                <c:pt idx="1">
                  <c:v>33603.212</c:v>
                </c:pt>
                <c:pt idx="2">
                  <c:v>30808.118999999999</c:v>
                </c:pt>
                <c:pt idx="3">
                  <c:v>30305.970999999998</c:v>
                </c:pt>
                <c:pt idx="4">
                  <c:v>21053.168900000001</c:v>
                </c:pt>
                <c:pt idx="5">
                  <c:v>24953.637960240001</c:v>
                </c:pt>
                <c:pt idx="6">
                  <c:v>22084.26554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8C6-4875-97E9-7CED596A46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0617472"/>
        <c:axId val="-270611488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'[1]Ev. Consum 2019-2025'!$DT$12</c15:sqref>
                        </c15:formulaRef>
                      </c:ext>
                    </c:extLst>
                    <c:strCache>
                      <c:ptCount val="1"/>
                      <c:pt idx="0">
                        <c:v>Total consumatori (lunar)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4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'[1]Ev. Consum 2019-2025'!$DU$2:$EA$2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'[1]Ev. Consum 2019-2025'!$DU$12:$EA$12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313394.39600000001</c:v>
                      </c:pt>
                      <c:pt idx="1">
                        <c:v>301401.75</c:v>
                      </c:pt>
                      <c:pt idx="2">
                        <c:v>290241.65600000002</c:v>
                      </c:pt>
                      <c:pt idx="3">
                        <c:v>282496.42200000002</c:v>
                      </c:pt>
                      <c:pt idx="4">
                        <c:v>245316.30039999998</c:v>
                      </c:pt>
                      <c:pt idx="5">
                        <c:v>278529.75784534996</c:v>
                      </c:pt>
                      <c:pt idx="6">
                        <c:v>254264.72008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18C6-4875-97E9-7CED596A468B}"/>
                  </c:ext>
                </c:extLst>
              </c15:ser>
            </c15:filteredLineSeries>
          </c:ext>
        </c:extLst>
      </c:lineChart>
      <c:catAx>
        <c:axId val="-27061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0611488"/>
        <c:crosses val="autoZero"/>
        <c:auto val="1"/>
        <c:lblAlgn val="ctr"/>
        <c:lblOffset val="100"/>
        <c:noMultiLvlLbl val="0"/>
      </c:catAx>
      <c:valAx>
        <c:axId val="-27061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061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Evoluția consumului de energie electrică în luna ianuarie, MWh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2019-2025'!$DT$14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1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2019-2025'!$DU$2:$EA$2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2019-2025'!$DU$14:$EA$14</c:f>
              <c:numCache>
                <c:formatCode>General</c:formatCode>
                <c:ptCount val="7"/>
                <c:pt idx="0">
                  <c:v>171677.32500000001</c:v>
                </c:pt>
                <c:pt idx="1">
                  <c:v>174987.772</c:v>
                </c:pt>
                <c:pt idx="2">
                  <c:v>181666.97100000002</c:v>
                </c:pt>
                <c:pt idx="3">
                  <c:v>182974.685</c:v>
                </c:pt>
                <c:pt idx="4">
                  <c:v>160335.47216999999</c:v>
                </c:pt>
                <c:pt idx="5">
                  <c:v>176639.88</c:v>
                </c:pt>
                <c:pt idx="6">
                  <c:v>194650.45559999999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24-43F3-A2FF-A198D76E7C04}"/>
            </c:ext>
          </c:extLst>
        </c:ser>
        <c:ser>
          <c:idx val="1"/>
          <c:order val="1"/>
          <c:tx>
            <c:strRef>
              <c:f>'[1]Ev. Consum 2019-2025'!$DT$15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2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2019-2025'!$DU$2:$EA$2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2019-2025'!$DU$15:$EA$15</c:f>
              <c:numCache>
                <c:formatCode>General</c:formatCode>
                <c:ptCount val="7"/>
                <c:pt idx="0">
                  <c:v>30349.423999999999</c:v>
                </c:pt>
                <c:pt idx="1">
                  <c:v>30137.3</c:v>
                </c:pt>
                <c:pt idx="2">
                  <c:v>29641.915000000001</c:v>
                </c:pt>
                <c:pt idx="3">
                  <c:v>31691.246999999999</c:v>
                </c:pt>
                <c:pt idx="4">
                  <c:v>27989.955000000002</c:v>
                </c:pt>
                <c:pt idx="5">
                  <c:v>30513.710999999999</c:v>
                </c:pt>
                <c:pt idx="6">
                  <c:v>30517.355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24-43F3-A2FF-A198D76E7C04}"/>
            </c:ext>
          </c:extLst>
        </c:ser>
        <c:ser>
          <c:idx val="2"/>
          <c:order val="2"/>
          <c:tx>
            <c:strRef>
              <c:f>'[1]Ev. Consum 2019-2025'!$DT$16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3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2019-2025'!$DU$2:$EA$2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2019-2025'!$DU$16:$EA$16</c:f>
              <c:numCache>
                <c:formatCode>General</c:formatCode>
                <c:ptCount val="7"/>
                <c:pt idx="0">
                  <c:v>158950.06099999999</c:v>
                </c:pt>
                <c:pt idx="1">
                  <c:v>144166.973</c:v>
                </c:pt>
                <c:pt idx="2">
                  <c:v>128719.795</c:v>
                </c:pt>
                <c:pt idx="3">
                  <c:v>178258.96299999999</c:v>
                </c:pt>
                <c:pt idx="4">
                  <c:v>157763.723</c:v>
                </c:pt>
                <c:pt idx="5">
                  <c:v>175559.595</c:v>
                </c:pt>
                <c:pt idx="6">
                  <c:v>178113.91800000001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524-43F3-A2FF-A198D76E7C04}"/>
            </c:ext>
          </c:extLst>
        </c:ser>
        <c:ser>
          <c:idx val="3"/>
          <c:order val="3"/>
          <c:tx>
            <c:strRef>
              <c:f>'[1]Ev. Consum 2019-2025'!$DT$17</c:f>
              <c:strCache>
                <c:ptCount val="1"/>
                <c:pt idx="0">
                  <c:v>Altele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 w="9525">
                <a:solidFill>
                  <a:schemeClr val="accent4"/>
                </a:solidFill>
                <a:round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2019-2025'!$DU$2:$EA$2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2019-2025'!$DU$17:$EA$17</c:f>
              <c:numCache>
                <c:formatCode>General</c:formatCode>
                <c:ptCount val="7"/>
                <c:pt idx="0">
                  <c:v>7815.7440000000006</c:v>
                </c:pt>
                <c:pt idx="1">
                  <c:v>7286.5680000000002</c:v>
                </c:pt>
                <c:pt idx="2">
                  <c:v>7951.4079999999994</c:v>
                </c:pt>
                <c:pt idx="3">
                  <c:v>8379.6509999999998</c:v>
                </c:pt>
                <c:pt idx="4">
                  <c:v>7346.9459999999999</c:v>
                </c:pt>
                <c:pt idx="5">
                  <c:v>7977.308</c:v>
                </c:pt>
                <c:pt idx="6">
                  <c:v>8444.5159999999996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524-43F3-A2FF-A198D76E7C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-270617472"/>
        <c:axId val="-270611488"/>
        <c:extLst>
          <c:ext xmlns:c15="http://schemas.microsoft.com/office/drawing/2012/chart" uri="{02D57815-91ED-43cb-92C2-25804820EDAC}">
            <c15:filteredLineSeries>
              <c15:ser>
                <c:idx val="4"/>
                <c:order val="4"/>
                <c:tx>
                  <c:strRef>
                    <c:extLst>
                      <c:ext uri="{02D57815-91ED-43cb-92C2-25804820EDAC}">
                        <c15:formulaRef>
                          <c15:sqref>'[1]Ev. Consum 2019-2025'!$DT$18</c15:sqref>
                        </c15:formulaRef>
                      </c:ext>
                    </c:extLst>
                    <c:strCache>
                      <c:ptCount val="1"/>
                      <c:pt idx="0">
                        <c:v>Total consumatori (lunar)</c:v>
                      </c:pt>
                    </c:strCache>
                  </c:strRef>
                </c:tx>
                <c:spPr>
                  <a:ln w="34925" cap="rnd">
                    <a:solidFill>
                      <a:schemeClr val="accent5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5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5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5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5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cat>
                  <c:numRef>
                    <c:extLst>
                      <c:ext uri="{02D57815-91ED-43cb-92C2-25804820EDAC}">
                        <c15:formulaRef>
                          <c15:sqref>'[1]Ev. Consum 2019-2025'!$DU$2:$EA$2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2019</c:v>
                      </c:pt>
                      <c:pt idx="1">
                        <c:v>2020</c:v>
                      </c:pt>
                      <c:pt idx="2">
                        <c:v>2021</c:v>
                      </c:pt>
                      <c:pt idx="3">
                        <c:v>2022</c:v>
                      </c:pt>
                      <c:pt idx="4">
                        <c:v>2023</c:v>
                      </c:pt>
                      <c:pt idx="5">
                        <c:v>2024</c:v>
                      </c:pt>
                      <c:pt idx="6">
                        <c:v>2025</c:v>
                      </c:pt>
                    </c:numCache>
                  </c:numRef>
                </c:cat>
                <c:val>
                  <c:numRef>
                    <c:extLst>
                      <c:ext uri="{02D57815-91ED-43cb-92C2-25804820EDAC}">
                        <c15:formulaRef>
                          <c15:sqref>'[1]Ev. Consum 2019-2025'!$DU$18:$EA$18</c15:sqref>
                        </c15:formulaRef>
                      </c:ext>
                    </c:extLst>
                    <c:numCache>
                      <c:formatCode>General</c:formatCode>
                      <c:ptCount val="7"/>
                      <c:pt idx="0">
                        <c:v>368792.554</c:v>
                      </c:pt>
                      <c:pt idx="1">
                        <c:v>356578.61300000001</c:v>
                      </c:pt>
                      <c:pt idx="2">
                        <c:v>347980.08900000004</c:v>
                      </c:pt>
                      <c:pt idx="3">
                        <c:v>401304.54600000003</c:v>
                      </c:pt>
                      <c:pt idx="4">
                        <c:v>353436.09616999998</c:v>
                      </c:pt>
                      <c:pt idx="5">
                        <c:v>390690.49400000001</c:v>
                      </c:pt>
                      <c:pt idx="6">
                        <c:v>411726.24460000003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4-6524-43F3-A2FF-A198D76E7C04}"/>
                  </c:ext>
                </c:extLst>
              </c15:ser>
            </c15:filteredLineSeries>
          </c:ext>
        </c:extLst>
      </c:lineChart>
      <c:catAx>
        <c:axId val="-27061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0611488"/>
        <c:crosses val="autoZero"/>
        <c:auto val="1"/>
        <c:lblAlgn val="ctr"/>
        <c:lblOffset val="100"/>
        <c:noMultiLvlLbl val="0"/>
      </c:catAx>
      <c:valAx>
        <c:axId val="-27061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061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gaze naturale în luna decembrie, mmc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2019-2025'!$CM$3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2019-2025'!$D$3:$J$3</c:f>
              <c:numCache>
                <c:formatCode>General</c:formatCode>
                <c:ptCount val="7"/>
                <c:pt idx="0">
                  <c:v>54.24</c:v>
                </c:pt>
                <c:pt idx="1">
                  <c:v>68.3</c:v>
                </c:pt>
                <c:pt idx="2">
                  <c:v>67.599999999999994</c:v>
                </c:pt>
                <c:pt idx="3">
                  <c:v>44.9</c:v>
                </c:pt>
                <c:pt idx="4">
                  <c:v>52.5</c:v>
                </c:pt>
                <c:pt idx="5">
                  <c:v>54.8</c:v>
                </c:pt>
                <c:pt idx="6">
                  <c:v>54.108428033991999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00-4CEF-A281-4E73CAD12E5D}"/>
            </c:ext>
          </c:extLst>
        </c:ser>
        <c:ser>
          <c:idx val="1"/>
          <c:order val="1"/>
          <c:tx>
            <c:strRef>
              <c:f>'[1]Ev. Consum 2019-2025'!$CB$4</c:f>
              <c:strCache>
                <c:ptCount val="1"/>
                <c:pt idx="0">
                  <c:v>Sectorul energetic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2019-2025'!$D$4:$J$4</c:f>
              <c:numCache>
                <c:formatCode>General</c:formatCode>
                <c:ptCount val="7"/>
                <c:pt idx="0">
                  <c:v>63</c:v>
                </c:pt>
                <c:pt idx="1">
                  <c:v>70.2</c:v>
                </c:pt>
                <c:pt idx="2">
                  <c:v>55.6</c:v>
                </c:pt>
                <c:pt idx="3">
                  <c:v>22.8</c:v>
                </c:pt>
                <c:pt idx="4">
                  <c:v>62.3</c:v>
                </c:pt>
                <c:pt idx="5">
                  <c:v>66.7</c:v>
                </c:pt>
                <c:pt idx="6">
                  <c:v>62.2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00-4CEF-A281-4E73CAD12E5D}"/>
            </c:ext>
          </c:extLst>
        </c:ser>
        <c:ser>
          <c:idx val="2"/>
          <c:order val="2"/>
          <c:tx>
            <c:strRef>
              <c:f>'[1]Ev. Consum 2019-2025'!$CB$5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2019-2025'!$D$5:$J$5</c:f>
              <c:numCache>
                <c:formatCode>General</c:formatCode>
                <c:ptCount val="7"/>
                <c:pt idx="0">
                  <c:v>8.9600000000000009</c:v>
                </c:pt>
                <c:pt idx="1">
                  <c:v>9.6999999999999993</c:v>
                </c:pt>
                <c:pt idx="2">
                  <c:v>10.1</c:v>
                </c:pt>
                <c:pt idx="3">
                  <c:v>7.3</c:v>
                </c:pt>
                <c:pt idx="4">
                  <c:v>9.6</c:v>
                </c:pt>
                <c:pt idx="5">
                  <c:v>9.4</c:v>
                </c:pt>
                <c:pt idx="6">
                  <c:v>8.6127958099999997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800-4CEF-A281-4E73CAD12E5D}"/>
            </c:ext>
          </c:extLst>
        </c:ser>
        <c:ser>
          <c:idx val="3"/>
          <c:order val="3"/>
          <c:tx>
            <c:strRef>
              <c:f>'[1]Ev. Consum 2019-2025'!$CB$6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2019-2025'!$D$6:$J$6</c:f>
              <c:numCache>
                <c:formatCode>General</c:formatCode>
                <c:ptCount val="7"/>
                <c:pt idx="0">
                  <c:v>29.33</c:v>
                </c:pt>
                <c:pt idx="1">
                  <c:v>23.799999999999997</c:v>
                </c:pt>
                <c:pt idx="2">
                  <c:v>42.9</c:v>
                </c:pt>
                <c:pt idx="3">
                  <c:v>26.8</c:v>
                </c:pt>
                <c:pt idx="4">
                  <c:v>13.4</c:v>
                </c:pt>
                <c:pt idx="5">
                  <c:v>12.4</c:v>
                </c:pt>
                <c:pt idx="6">
                  <c:v>10.4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0800-4CEF-A281-4E73CAD12E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765311"/>
        <c:axId val="849752831"/>
      </c:lineChart>
      <c:catAx>
        <c:axId val="849765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849752831"/>
        <c:crosses val="autoZero"/>
        <c:auto val="1"/>
        <c:lblAlgn val="ctr"/>
        <c:lblOffset val="100"/>
        <c:noMultiLvlLbl val="0"/>
      </c:catAx>
      <c:valAx>
        <c:axId val="84975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849765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gaze naturale în luna </a:t>
            </a:r>
            <a:r>
              <a:rPr lang="en-US" sz="1400" b="1" i="0" u="none" strike="noStrike" baseline="0">
                <a:effectLst/>
              </a:rPr>
              <a:t>februarie</a:t>
            </a: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, mmc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'Ev. Consum 2019-2026'!$D$3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'Ev. Consum 2019-2026'!$E$2:$L$2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'Ev. Consum 2019-2026'!$E$3:$L$3</c:f>
              <c:numCache>
                <c:formatCode>#,##0.0</c:formatCode>
                <c:ptCount val="8"/>
                <c:pt idx="0">
                  <c:v>52.3</c:v>
                </c:pt>
                <c:pt idx="1">
                  <c:v>52.1</c:v>
                </c:pt>
                <c:pt idx="2">
                  <c:v>73.400000000000006</c:v>
                </c:pt>
                <c:pt idx="3">
                  <c:v>51.9</c:v>
                </c:pt>
                <c:pt idx="4">
                  <c:v>44.4</c:v>
                </c:pt>
                <c:pt idx="5">
                  <c:v>39.799999999999997</c:v>
                </c:pt>
                <c:pt idx="6">
                  <c:v>58.2</c:v>
                </c:pt>
                <c:pt idx="7">
                  <c:v>62.912117811013999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31-4028-9348-89EFE3DFE1B0}"/>
            </c:ext>
          </c:extLst>
        </c:ser>
        <c:ser>
          <c:idx val="1"/>
          <c:order val="1"/>
          <c:tx>
            <c:strRef>
              <c:f>'Ev. Consum 2019-2026'!$D$4</c:f>
              <c:strCache>
                <c:ptCount val="1"/>
                <c:pt idx="0">
                  <c:v>Sectorul energetic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'Ev. Consum 2019-2026'!$E$2:$L$2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'Ev. Consum 2019-2026'!$E$4:$L$4</c:f>
              <c:numCache>
                <c:formatCode>#,##0.0</c:formatCode>
                <c:ptCount val="8"/>
                <c:pt idx="0">
                  <c:v>59.1</c:v>
                </c:pt>
                <c:pt idx="1">
                  <c:v>55.3</c:v>
                </c:pt>
                <c:pt idx="2">
                  <c:v>62.6</c:v>
                </c:pt>
                <c:pt idx="3">
                  <c:v>47.1</c:v>
                </c:pt>
                <c:pt idx="4">
                  <c:v>27.8</c:v>
                </c:pt>
                <c:pt idx="5">
                  <c:v>52.8</c:v>
                </c:pt>
                <c:pt idx="6">
                  <c:v>67.7</c:v>
                </c:pt>
                <c:pt idx="7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31-4028-9348-89EFE3DFE1B0}"/>
            </c:ext>
          </c:extLst>
        </c:ser>
        <c:ser>
          <c:idx val="2"/>
          <c:order val="2"/>
          <c:tx>
            <c:strRef>
              <c:f>'Ev. Consum 2019-2026'!$D$5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'Ev. Consum 2019-2026'!$E$2:$L$2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'Ev. Consum 2019-2026'!$E$5:$L$5</c:f>
              <c:numCache>
                <c:formatCode>#,##0.0</c:formatCode>
                <c:ptCount val="8"/>
                <c:pt idx="0">
                  <c:v>8.6999999999999993</c:v>
                </c:pt>
                <c:pt idx="1">
                  <c:v>8.1999999999999993</c:v>
                </c:pt>
                <c:pt idx="2">
                  <c:v>10.4</c:v>
                </c:pt>
                <c:pt idx="3">
                  <c:v>6.6</c:v>
                </c:pt>
                <c:pt idx="4">
                  <c:v>8.3000000000000007</c:v>
                </c:pt>
                <c:pt idx="5">
                  <c:v>7.7</c:v>
                </c:pt>
                <c:pt idx="6">
                  <c:v>10.3</c:v>
                </c:pt>
                <c:pt idx="7">
                  <c:v>10.67280895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31-4028-9348-89EFE3DFE1B0}"/>
            </c:ext>
          </c:extLst>
        </c:ser>
        <c:ser>
          <c:idx val="3"/>
          <c:order val="3"/>
          <c:tx>
            <c:strRef>
              <c:f>'Ev. Consum 2019-2026'!$D$6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'Ev. Consum 2019-2026'!$E$2:$L$2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'Ev. Consum 2019-2026'!$E$6:$L$6</c:f>
              <c:numCache>
                <c:formatCode>#,##0.0</c:formatCode>
                <c:ptCount val="8"/>
                <c:pt idx="0">
                  <c:v>24.4</c:v>
                </c:pt>
                <c:pt idx="1">
                  <c:v>26.5</c:v>
                </c:pt>
                <c:pt idx="2">
                  <c:v>31.4</c:v>
                </c:pt>
                <c:pt idx="3">
                  <c:v>31.300000000000004</c:v>
                </c:pt>
                <c:pt idx="4">
                  <c:v>13.5</c:v>
                </c:pt>
                <c:pt idx="5">
                  <c:v>7.8</c:v>
                </c:pt>
                <c:pt idx="6">
                  <c:v>12.7</c:v>
                </c:pt>
                <c:pt idx="7">
                  <c:v>12.3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31-4028-9348-89EFE3DFE1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765311"/>
        <c:axId val="849752831"/>
      </c:lineChart>
      <c:catAx>
        <c:axId val="849765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849752831"/>
        <c:crosses val="autoZero"/>
        <c:auto val="1"/>
        <c:lblAlgn val="ctr"/>
        <c:lblOffset val="100"/>
        <c:noMultiLvlLbl val="0"/>
      </c:catAx>
      <c:valAx>
        <c:axId val="84975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849765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energie termică în luna </a:t>
            </a:r>
            <a:r>
              <a:rPr lang="en-US" sz="1400" b="1" i="0" u="none" strike="noStrike" baseline="0">
                <a:effectLst/>
              </a:rPr>
              <a:t>februarie,</a:t>
            </a: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Gcal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'Ev. Consum 2019-2026'!$D$9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'Ev. Consum 2019-2026'!$E$2:$L$2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'Ev. Consum 2019-2026'!$E$9:$L$9</c:f>
              <c:numCache>
                <c:formatCode>#,##0</c:formatCode>
                <c:ptCount val="8"/>
                <c:pt idx="0">
                  <c:v>205926.41800000001</c:v>
                </c:pt>
                <c:pt idx="1">
                  <c:v>134041.51500000001</c:v>
                </c:pt>
                <c:pt idx="2">
                  <c:v>226890.375</c:v>
                </c:pt>
                <c:pt idx="3">
                  <c:v>189527.10500000001</c:v>
                </c:pt>
                <c:pt idx="4">
                  <c:v>188878.69819999998</c:v>
                </c:pt>
                <c:pt idx="5">
                  <c:v>179005.11711364001</c:v>
                </c:pt>
                <c:pt idx="6">
                  <c:v>212417.12138815</c:v>
                </c:pt>
                <c:pt idx="7">
                  <c:v>227624.67588900001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65-4D7F-A05A-3E99631EF9B0}"/>
            </c:ext>
          </c:extLst>
        </c:ser>
        <c:ser>
          <c:idx val="1"/>
          <c:order val="1"/>
          <c:tx>
            <c:strRef>
              <c:f>'Ev. Consum 2019-2026'!$D$10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'Ev. Consum 2019-2026'!$E$2:$L$2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'Ev. Consum 2019-2026'!$E$10:$L$10</c:f>
              <c:numCache>
                <c:formatCode>#,##0</c:formatCode>
                <c:ptCount val="8"/>
                <c:pt idx="0">
                  <c:v>37975.278999999995</c:v>
                </c:pt>
                <c:pt idx="1">
                  <c:v>20415.789999999997</c:v>
                </c:pt>
                <c:pt idx="2">
                  <c:v>38981.64</c:v>
                </c:pt>
                <c:pt idx="3">
                  <c:v>31951.796999999999</c:v>
                </c:pt>
                <c:pt idx="4">
                  <c:v>37182.294999999998</c:v>
                </c:pt>
                <c:pt idx="5">
                  <c:v>32574.485252769999</c:v>
                </c:pt>
                <c:pt idx="6">
                  <c:v>42836.026005990003</c:v>
                </c:pt>
                <c:pt idx="7">
                  <c:v>45191.981117000003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65-4D7F-A05A-3E99631EF9B0}"/>
            </c:ext>
          </c:extLst>
        </c:ser>
        <c:ser>
          <c:idx val="2"/>
          <c:order val="2"/>
          <c:tx>
            <c:strRef>
              <c:f>'Ev. Consum 2019-2026'!$D$11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'Ev. Consum 2019-2026'!$E$2:$L$2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'Ev. Consum 2019-2026'!$E$11:$L$11</c:f>
              <c:numCache>
                <c:formatCode>#,##0</c:formatCode>
                <c:ptCount val="8"/>
                <c:pt idx="0">
                  <c:v>26700.851999999999</c:v>
                </c:pt>
                <c:pt idx="1">
                  <c:v>12999.538</c:v>
                </c:pt>
                <c:pt idx="2">
                  <c:v>33461.644999999997</c:v>
                </c:pt>
                <c:pt idx="3">
                  <c:v>20319.304</c:v>
                </c:pt>
                <c:pt idx="4">
                  <c:v>21335.5406</c:v>
                </c:pt>
                <c:pt idx="5">
                  <c:v>19026.960460220002</c:v>
                </c:pt>
                <c:pt idx="6">
                  <c:v>25475.692768879999</c:v>
                </c:pt>
                <c:pt idx="7">
                  <c:v>27376.947575999999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665-4D7F-A05A-3E99631EF9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646112"/>
        <c:axId val="918651872"/>
      </c:lineChart>
      <c:catAx>
        <c:axId val="91864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918651872"/>
        <c:crosses val="autoZero"/>
        <c:auto val="1"/>
        <c:lblAlgn val="ctr"/>
        <c:lblOffset val="100"/>
        <c:noMultiLvlLbl val="0"/>
      </c:catAx>
      <c:valAx>
        <c:axId val="91865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91864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energie electrică în luna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februarie</a:t>
            </a: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, MWh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5.6207058503548714E-2"/>
          <c:y val="9.5305165151711294E-2"/>
          <c:w val="0.92828010482768841"/>
          <c:h val="0.79191650772391819"/>
        </c:manualLayout>
      </c:layout>
      <c:lineChart>
        <c:grouping val="standard"/>
        <c:varyColors val="0"/>
        <c:ser>
          <c:idx val="0"/>
          <c:order val="0"/>
          <c:tx>
            <c:strRef>
              <c:f>'Ev. Consum 2019-2026'!$D$14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'Ev. Consum 2019-2026'!$E$2:$L$2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'Ev. Consum 2019-2026'!$E$14:$L$14</c:f>
              <c:numCache>
                <c:formatCode>#,##0</c:formatCode>
                <c:ptCount val="8"/>
                <c:pt idx="0">
                  <c:v>147874.32</c:v>
                </c:pt>
                <c:pt idx="1">
                  <c:v>142823.08100000001</c:v>
                </c:pt>
                <c:pt idx="2">
                  <c:v>153513.465</c:v>
                </c:pt>
                <c:pt idx="3">
                  <c:v>158182.11199999999</c:v>
                </c:pt>
                <c:pt idx="4">
                  <c:v>139388.83288</c:v>
                </c:pt>
                <c:pt idx="5">
                  <c:v>155424.533</c:v>
                </c:pt>
                <c:pt idx="6">
                  <c:v>158175.016</c:v>
                </c:pt>
                <c:pt idx="7">
                  <c:v>175849.50631999999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DD-4FB2-A3B4-97C052E312B5}"/>
            </c:ext>
          </c:extLst>
        </c:ser>
        <c:ser>
          <c:idx val="1"/>
          <c:order val="1"/>
          <c:tx>
            <c:strRef>
              <c:f>'Ev. Consum 2019-2026'!$D$15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'Ev. Consum 2019-2026'!$E$2:$L$2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'Ev. Consum 2019-2026'!$E$15:$L$15</c:f>
              <c:numCache>
                <c:formatCode>#,##0</c:formatCode>
                <c:ptCount val="8"/>
                <c:pt idx="0">
                  <c:v>29382.834999999999</c:v>
                </c:pt>
                <c:pt idx="1">
                  <c:v>28048.841</c:v>
                </c:pt>
                <c:pt idx="2">
                  <c:v>28059.594000000001</c:v>
                </c:pt>
                <c:pt idx="3">
                  <c:v>28154.668000000001</c:v>
                </c:pt>
                <c:pt idx="4">
                  <c:v>27385.767</c:v>
                </c:pt>
                <c:pt idx="5">
                  <c:v>29038.691999999999</c:v>
                </c:pt>
                <c:pt idx="6">
                  <c:v>27784.922999999999</c:v>
                </c:pt>
                <c:pt idx="7">
                  <c:v>30871.381000000001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DD-4FB2-A3B4-97C052E312B5}"/>
            </c:ext>
          </c:extLst>
        </c:ser>
        <c:ser>
          <c:idx val="2"/>
          <c:order val="2"/>
          <c:tx>
            <c:strRef>
              <c:f>'Ev. Consum 2019-2026'!$D$16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'Ev. Consum 2019-2026'!$E$2:$L$2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'Ev. Consum 2019-2026'!$E$16:$L$16</c:f>
              <c:numCache>
                <c:formatCode>#,##0</c:formatCode>
                <c:ptCount val="8"/>
                <c:pt idx="0">
                  <c:v>137802.18799999999</c:v>
                </c:pt>
                <c:pt idx="1">
                  <c:v>135596.97999999998</c:v>
                </c:pt>
                <c:pt idx="2">
                  <c:v>125816.576</c:v>
                </c:pt>
                <c:pt idx="3">
                  <c:v>173129.14600000001</c:v>
                </c:pt>
                <c:pt idx="4">
                  <c:v>151223.70000000001</c:v>
                </c:pt>
                <c:pt idx="5">
                  <c:v>167073.326</c:v>
                </c:pt>
                <c:pt idx="6">
                  <c:v>164404.19899999999</c:v>
                </c:pt>
                <c:pt idx="7">
                  <c:v>181752.47000000003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DD-4FB2-A3B4-97C052E312B5}"/>
            </c:ext>
          </c:extLst>
        </c:ser>
        <c:ser>
          <c:idx val="3"/>
          <c:order val="3"/>
          <c:tx>
            <c:strRef>
              <c:f>'Ev. Consum 2019-2026'!$D$17</c:f>
              <c:strCache>
                <c:ptCount val="1"/>
                <c:pt idx="0">
                  <c:v>Altele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'Ev. Consum 2019-2026'!$E$2:$L$2</c:f>
              <c:numCache>
                <c:formatCode>General</c:formatCode>
                <c:ptCount val="8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  <c:pt idx="7">
                  <c:v>2026</c:v>
                </c:pt>
              </c:numCache>
            </c:numRef>
          </c:cat>
          <c:val>
            <c:numRef>
              <c:f>'Ev. Consum 2019-2026'!$E$17:$L$17</c:f>
              <c:numCache>
                <c:formatCode>#,##0</c:formatCode>
                <c:ptCount val="8"/>
                <c:pt idx="0">
                  <c:v>6910.2449999999999</c:v>
                </c:pt>
                <c:pt idx="1">
                  <c:v>6573.2330000000002</c:v>
                </c:pt>
                <c:pt idx="2">
                  <c:v>7475.567</c:v>
                </c:pt>
                <c:pt idx="3">
                  <c:v>7253.37</c:v>
                </c:pt>
                <c:pt idx="4">
                  <c:v>7069.0510000000004</c:v>
                </c:pt>
                <c:pt idx="5">
                  <c:v>7223.4290000000001</c:v>
                </c:pt>
                <c:pt idx="6">
                  <c:v>7685.1840000000002</c:v>
                </c:pt>
                <c:pt idx="7">
                  <c:v>9041.7799999999988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8DD-4FB2-A3B4-97C052E312B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915631"/>
        <c:axId val="561917071"/>
      </c:lineChart>
      <c:catAx>
        <c:axId val="561915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561917071"/>
        <c:crosses val="autoZero"/>
        <c:auto val="1"/>
        <c:lblAlgn val="ctr"/>
        <c:lblOffset val="100"/>
        <c:noMultiLvlLbl val="0"/>
      </c:catAx>
      <c:valAx>
        <c:axId val="561917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561915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710286659007483"/>
          <c:y val="0.93276845374407868"/>
          <c:w val="0.44579426681985035"/>
          <c:h val="6.723154625592120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Consum de gaze</a:t>
            </a:r>
            <a:r>
              <a:rPr lang="ro-RO" baseline="0"/>
              <a:t> naturale, </a:t>
            </a:r>
            <a:r>
              <a:rPr lang="ro-RO"/>
              <a:t>Consumatori casnici, mmc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'Gaze naturale'!$A$5:$A$9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naturale'!$C$5:$N$5</c:f>
              <c:numCache>
                <c:formatCode>#,##0</c:formatCode>
                <c:ptCount val="12"/>
                <c:pt idx="0">
                  <c:v>69.099999999999994</c:v>
                </c:pt>
                <c:pt idx="1">
                  <c:v>52.3</c:v>
                </c:pt>
                <c:pt idx="2" formatCode="#,##0.0">
                  <c:v>41.3</c:v>
                </c:pt>
                <c:pt idx="3">
                  <c:v>28.8</c:v>
                </c:pt>
                <c:pt idx="4">
                  <c:v>13.1</c:v>
                </c:pt>
                <c:pt idx="5">
                  <c:v>8.4</c:v>
                </c:pt>
                <c:pt idx="6">
                  <c:v>8.6</c:v>
                </c:pt>
                <c:pt idx="7">
                  <c:v>8.3000000000000007</c:v>
                </c:pt>
                <c:pt idx="8">
                  <c:v>9.4</c:v>
                </c:pt>
                <c:pt idx="9">
                  <c:v>19.100000000000001</c:v>
                </c:pt>
                <c:pt idx="10">
                  <c:v>35.29</c:v>
                </c:pt>
                <c:pt idx="11">
                  <c:v>54.24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94-48B4-8E0F-143BA52287FB}"/>
            </c:ext>
          </c:extLst>
        </c:ser>
        <c:ser>
          <c:idx val="1"/>
          <c:order val="1"/>
          <c:tx>
            <c:strRef>
              <c:f>'Gaze naturale'!$A$11:$A$15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naturale'!$C$11:$N$11</c:f>
              <c:numCache>
                <c:formatCode>#,##0.0</c:formatCode>
                <c:ptCount val="12"/>
                <c:pt idx="0">
                  <c:v>65</c:v>
                </c:pt>
                <c:pt idx="1">
                  <c:v>52.1</c:v>
                </c:pt>
                <c:pt idx="2">
                  <c:v>40.200000000000003</c:v>
                </c:pt>
                <c:pt idx="3">
                  <c:v>26.3</c:v>
                </c:pt>
                <c:pt idx="4">
                  <c:v>15.7</c:v>
                </c:pt>
                <c:pt idx="5">
                  <c:v>12.1</c:v>
                </c:pt>
                <c:pt idx="6">
                  <c:v>9</c:v>
                </c:pt>
                <c:pt idx="7">
                  <c:v>8.6999999999999993</c:v>
                </c:pt>
                <c:pt idx="8">
                  <c:v>9.1</c:v>
                </c:pt>
                <c:pt idx="9">
                  <c:v>16.2</c:v>
                </c:pt>
                <c:pt idx="10">
                  <c:v>50</c:v>
                </c:pt>
                <c:pt idx="11">
                  <c:v>68.3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94-48B4-8E0F-143BA52287FB}"/>
            </c:ext>
          </c:extLst>
        </c:ser>
        <c:ser>
          <c:idx val="2"/>
          <c:order val="2"/>
          <c:tx>
            <c:strRef>
              <c:f>'Gaze naturale'!$A$17:$A$21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naturale'!$C$17:$N$17</c:f>
              <c:numCache>
                <c:formatCode>#,##0.0</c:formatCode>
                <c:ptCount val="12"/>
                <c:pt idx="0">
                  <c:v>76.3</c:v>
                </c:pt>
                <c:pt idx="1">
                  <c:v>73.400000000000006</c:v>
                </c:pt>
                <c:pt idx="2">
                  <c:v>64.2</c:v>
                </c:pt>
                <c:pt idx="3">
                  <c:v>42.1</c:v>
                </c:pt>
                <c:pt idx="4">
                  <c:v>16.100000000000001</c:v>
                </c:pt>
                <c:pt idx="5">
                  <c:v>10.9</c:v>
                </c:pt>
                <c:pt idx="6">
                  <c:v>8.8000000000000007</c:v>
                </c:pt>
                <c:pt idx="7">
                  <c:v>8.9</c:v>
                </c:pt>
                <c:pt idx="8">
                  <c:v>14.5</c:v>
                </c:pt>
                <c:pt idx="9">
                  <c:v>35.1</c:v>
                </c:pt>
                <c:pt idx="10">
                  <c:v>43.7</c:v>
                </c:pt>
                <c:pt idx="11">
                  <c:v>67.599999999999994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C94-48B4-8E0F-143BA52287FB}"/>
            </c:ext>
          </c:extLst>
        </c:ser>
        <c:ser>
          <c:idx val="3"/>
          <c:order val="3"/>
          <c:tx>
            <c:strRef>
              <c:f>'Gaze naturale'!$A$23:$A$27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naturale'!$C$23:$N$23</c:f>
              <c:numCache>
                <c:formatCode>#,##0.0</c:formatCode>
                <c:ptCount val="12"/>
                <c:pt idx="0">
                  <c:v>73.8</c:v>
                </c:pt>
                <c:pt idx="1">
                  <c:v>51.9</c:v>
                </c:pt>
                <c:pt idx="2">
                  <c:v>56.4</c:v>
                </c:pt>
                <c:pt idx="3">
                  <c:v>25.8</c:v>
                </c:pt>
                <c:pt idx="4">
                  <c:v>11.5</c:v>
                </c:pt>
                <c:pt idx="5">
                  <c:v>8.1999999999999993</c:v>
                </c:pt>
                <c:pt idx="6">
                  <c:v>8.1</c:v>
                </c:pt>
                <c:pt idx="7">
                  <c:v>7.6</c:v>
                </c:pt>
                <c:pt idx="8">
                  <c:v>8.6120000000000001</c:v>
                </c:pt>
                <c:pt idx="9">
                  <c:v>12.026999999999999</c:v>
                </c:pt>
                <c:pt idx="10">
                  <c:v>25.053000000000001</c:v>
                </c:pt>
                <c:pt idx="11">
                  <c:v>44.9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C94-48B4-8E0F-143BA52287FB}"/>
            </c:ext>
          </c:extLst>
        </c:ser>
        <c:ser>
          <c:idx val="4"/>
          <c:order val="4"/>
          <c:tx>
            <c:strRef>
              <c:f>'Gaze naturale'!$A$29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naturale'!$C$29:$N$29</c:f>
              <c:numCache>
                <c:formatCode>#,##0.0</c:formatCode>
                <c:ptCount val="12"/>
                <c:pt idx="0">
                  <c:v>46.2</c:v>
                </c:pt>
                <c:pt idx="1">
                  <c:v>44.4</c:v>
                </c:pt>
                <c:pt idx="2">
                  <c:v>33.1</c:v>
                </c:pt>
                <c:pt idx="3">
                  <c:v>23.4</c:v>
                </c:pt>
                <c:pt idx="4">
                  <c:v>10.7</c:v>
                </c:pt>
                <c:pt idx="5">
                  <c:v>7.7</c:v>
                </c:pt>
                <c:pt idx="6">
                  <c:v>7</c:v>
                </c:pt>
                <c:pt idx="7">
                  <c:v>6.8</c:v>
                </c:pt>
                <c:pt idx="8">
                  <c:v>7.2</c:v>
                </c:pt>
                <c:pt idx="9">
                  <c:v>11</c:v>
                </c:pt>
                <c:pt idx="10">
                  <c:v>31</c:v>
                </c:pt>
                <c:pt idx="11">
                  <c:v>52.5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C94-48B4-8E0F-143BA52287FB}"/>
            </c:ext>
          </c:extLst>
        </c:ser>
        <c:ser>
          <c:idx val="5"/>
          <c:order val="5"/>
          <c:tx>
            <c:strRef>
              <c:f>'Gaze naturale'!$A$35:$A$39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naturale'!$C$35:$N$35</c:f>
              <c:numCache>
                <c:formatCode>#,##0.0</c:formatCode>
                <c:ptCount val="12"/>
                <c:pt idx="0">
                  <c:v>61.2</c:v>
                </c:pt>
                <c:pt idx="1">
                  <c:v>39.799999999999997</c:v>
                </c:pt>
                <c:pt idx="2">
                  <c:v>39.4</c:v>
                </c:pt>
                <c:pt idx="3">
                  <c:v>13.5</c:v>
                </c:pt>
                <c:pt idx="4">
                  <c:v>11</c:v>
                </c:pt>
                <c:pt idx="5">
                  <c:v>8.8000000000000007</c:v>
                </c:pt>
                <c:pt idx="6">
                  <c:v>7</c:v>
                </c:pt>
                <c:pt idx="7">
                  <c:v>7.4</c:v>
                </c:pt>
                <c:pt idx="8">
                  <c:v>8</c:v>
                </c:pt>
                <c:pt idx="9">
                  <c:v>19.2</c:v>
                </c:pt>
                <c:pt idx="10">
                  <c:v>44.7</c:v>
                </c:pt>
                <c:pt idx="11">
                  <c:v>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EFA-4CED-9295-22CD116216C3}"/>
            </c:ext>
          </c:extLst>
        </c:ser>
        <c:ser>
          <c:idx val="6"/>
          <c:order val="6"/>
          <c:tx>
            <c:strRef>
              <c:f>'Gaze naturale'!$A$41:$A$45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naturale'!$C$41:$N$41</c:f>
              <c:numCache>
                <c:formatCode>#,##0.0</c:formatCode>
                <c:ptCount val="12"/>
                <c:pt idx="0">
                  <c:v>51.5</c:v>
                </c:pt>
                <c:pt idx="1">
                  <c:v>58.2</c:v>
                </c:pt>
                <c:pt idx="2">
                  <c:v>33.9</c:v>
                </c:pt>
                <c:pt idx="3">
                  <c:v>24</c:v>
                </c:pt>
                <c:pt idx="4">
                  <c:v>12.6</c:v>
                </c:pt>
                <c:pt idx="5">
                  <c:v>8.1999999999999993</c:v>
                </c:pt>
                <c:pt idx="6">
                  <c:v>7</c:v>
                </c:pt>
                <c:pt idx="7">
                  <c:v>7.3</c:v>
                </c:pt>
                <c:pt idx="8">
                  <c:v>8.8000000000000007</c:v>
                </c:pt>
                <c:pt idx="9">
                  <c:v>25.6</c:v>
                </c:pt>
                <c:pt idx="10">
                  <c:v>33.305885613439003</c:v>
                </c:pt>
                <c:pt idx="11">
                  <c:v>54.108428033991999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70-439E-B9B8-F95624F2360C}"/>
            </c:ext>
          </c:extLst>
        </c:ser>
        <c:ser>
          <c:idx val="7"/>
          <c:order val="7"/>
          <c:tx>
            <c:v>2026</c:v>
          </c:tx>
          <c:spPr>
            <a:solidFill>
              <a:srgbClr val="CC33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naturale'!$C$47:$N$47</c:f>
              <c:numCache>
                <c:formatCode>#,##0.0</c:formatCode>
                <c:ptCount val="12"/>
                <c:pt idx="0">
                  <c:v>75.017958528704995</c:v>
                </c:pt>
                <c:pt idx="1">
                  <c:v>62.912117811013999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62F-416E-962E-447988DD00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73906240"/>
        <c:axId val="-273904064"/>
      </c:barChart>
      <c:catAx>
        <c:axId val="-2739062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904064"/>
        <c:crosses val="autoZero"/>
        <c:auto val="1"/>
        <c:lblAlgn val="ctr"/>
        <c:lblOffset val="100"/>
        <c:noMultiLvlLbl val="0"/>
      </c:catAx>
      <c:valAx>
        <c:axId val="-273904064"/>
        <c:scaling>
          <c:orientation val="minMax"/>
          <c:max val="85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906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Consum de gaze naturale</a:t>
            </a:r>
            <a:r>
              <a:rPr lang="ro-RO" sz="14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, </a:t>
            </a:r>
            <a:r>
              <a:rPr lang="ro-RO"/>
              <a:t>Instituții publice, mmc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'Gaze naturale'!$A$5:$A$9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naturale'!$C$7:$N$7</c:f>
              <c:numCache>
                <c:formatCode>#,##0</c:formatCode>
                <c:ptCount val="12"/>
                <c:pt idx="0">
                  <c:v>11.6</c:v>
                </c:pt>
                <c:pt idx="1">
                  <c:v>8.6999999999999993</c:v>
                </c:pt>
                <c:pt idx="2">
                  <c:v>6.2</c:v>
                </c:pt>
                <c:pt idx="3">
                  <c:v>2.8</c:v>
                </c:pt>
                <c:pt idx="4">
                  <c:v>0.2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0.2</c:v>
                </c:pt>
                <c:pt idx="9">
                  <c:v>1.04</c:v>
                </c:pt>
                <c:pt idx="10">
                  <c:v>5.6</c:v>
                </c:pt>
                <c:pt idx="11">
                  <c:v>8.9600000000000009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28-45C3-8160-7A6C48351478}"/>
            </c:ext>
          </c:extLst>
        </c:ser>
        <c:ser>
          <c:idx val="5"/>
          <c:order val="1"/>
          <c:tx>
            <c:strRef>
              <c:f>'Gaze naturale'!$A$11:$A$15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naturale'!$C$13:$N$13</c:f>
              <c:numCache>
                <c:formatCode>#,##0.0</c:formatCode>
                <c:ptCount val="12"/>
                <c:pt idx="0">
                  <c:v>9.8000000000000007</c:v>
                </c:pt>
                <c:pt idx="1">
                  <c:v>8.1999999999999993</c:v>
                </c:pt>
                <c:pt idx="2">
                  <c:v>4.3</c:v>
                </c:pt>
                <c:pt idx="3">
                  <c:v>0.8</c:v>
                </c:pt>
                <c:pt idx="4">
                  <c:v>0.2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0.9</c:v>
                </c:pt>
                <c:pt idx="10">
                  <c:v>7.3</c:v>
                </c:pt>
                <c:pt idx="11">
                  <c:v>9.6999999999999993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28-45C3-8160-7A6C48351478}"/>
            </c:ext>
          </c:extLst>
        </c:ser>
        <c:ser>
          <c:idx val="9"/>
          <c:order val="2"/>
          <c:tx>
            <c:strRef>
              <c:f>'Gaze naturale'!$A$17:$A$21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naturale'!$C$19:$N$19</c:f>
              <c:numCache>
                <c:formatCode>#,##0.0</c:formatCode>
                <c:ptCount val="12"/>
                <c:pt idx="0">
                  <c:v>10.4</c:v>
                </c:pt>
                <c:pt idx="1">
                  <c:v>10.4</c:v>
                </c:pt>
                <c:pt idx="2">
                  <c:v>8.4</c:v>
                </c:pt>
                <c:pt idx="3">
                  <c:v>3.9</c:v>
                </c:pt>
                <c:pt idx="4">
                  <c:v>0.3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0.2</c:v>
                </c:pt>
                <c:pt idx="9">
                  <c:v>2.4</c:v>
                </c:pt>
                <c:pt idx="10">
                  <c:v>6.1</c:v>
                </c:pt>
                <c:pt idx="11">
                  <c:v>10.1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E28-45C3-8160-7A6C48351478}"/>
            </c:ext>
          </c:extLst>
        </c:ser>
        <c:ser>
          <c:idx val="13"/>
          <c:order val="3"/>
          <c:tx>
            <c:strRef>
              <c:f>'Gaze naturale'!$A$23:$A$27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naturale'!$C$25:$N$25</c:f>
              <c:numCache>
                <c:formatCode>#,##0.0</c:formatCode>
                <c:ptCount val="12"/>
                <c:pt idx="0">
                  <c:v>9.4</c:v>
                </c:pt>
                <c:pt idx="1">
                  <c:v>6.6</c:v>
                </c:pt>
                <c:pt idx="2">
                  <c:v>7.4</c:v>
                </c:pt>
                <c:pt idx="3">
                  <c:v>1.4</c:v>
                </c:pt>
                <c:pt idx="4">
                  <c:v>0.2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0.13900000000000001</c:v>
                </c:pt>
                <c:pt idx="9">
                  <c:v>0.52100000000000002</c:v>
                </c:pt>
                <c:pt idx="10">
                  <c:v>3.9750000000000001</c:v>
                </c:pt>
                <c:pt idx="11">
                  <c:v>7.3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E28-45C3-8160-7A6C48351478}"/>
            </c:ext>
          </c:extLst>
        </c:ser>
        <c:ser>
          <c:idx val="0"/>
          <c:order val="4"/>
          <c:tx>
            <c:strRef>
              <c:f>'Gaze naturale'!$A$29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naturale'!$C$31:$N$31</c:f>
              <c:numCache>
                <c:formatCode>#,##0.0</c:formatCode>
                <c:ptCount val="12"/>
                <c:pt idx="0">
                  <c:v>8.6999999999999993</c:v>
                </c:pt>
                <c:pt idx="1">
                  <c:v>8.3000000000000007</c:v>
                </c:pt>
                <c:pt idx="2">
                  <c:v>5.8</c:v>
                </c:pt>
                <c:pt idx="3">
                  <c:v>2.6</c:v>
                </c:pt>
                <c:pt idx="4">
                  <c:v>0.3</c:v>
                </c:pt>
                <c:pt idx="5">
                  <c:v>0.2</c:v>
                </c:pt>
                <c:pt idx="6">
                  <c:v>1.1000000000000001</c:v>
                </c:pt>
                <c:pt idx="7">
                  <c:v>1.1000000000000001</c:v>
                </c:pt>
                <c:pt idx="8">
                  <c:v>1.1000000000000001</c:v>
                </c:pt>
                <c:pt idx="9">
                  <c:v>1.3</c:v>
                </c:pt>
                <c:pt idx="10">
                  <c:v>5.0999999999999996</c:v>
                </c:pt>
                <c:pt idx="11">
                  <c:v>9.6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E28-45C3-8160-7A6C48351478}"/>
            </c:ext>
          </c:extLst>
        </c:ser>
        <c:ser>
          <c:idx val="2"/>
          <c:order val="5"/>
          <c:tx>
            <c:strRef>
              <c:f>'Gaze naturale'!$A$35:$A$39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naturale'!$C$37:$N$37</c:f>
              <c:numCache>
                <c:formatCode>#,##0.0</c:formatCode>
                <c:ptCount val="12"/>
                <c:pt idx="0">
                  <c:v>11.4</c:v>
                </c:pt>
                <c:pt idx="1">
                  <c:v>7.7</c:v>
                </c:pt>
                <c:pt idx="2">
                  <c:v>6.8</c:v>
                </c:pt>
                <c:pt idx="3">
                  <c:v>0.6</c:v>
                </c:pt>
                <c:pt idx="4">
                  <c:v>0.2</c:v>
                </c:pt>
                <c:pt idx="5">
                  <c:v>0.1</c:v>
                </c:pt>
                <c:pt idx="6">
                  <c:v>0.1</c:v>
                </c:pt>
                <c:pt idx="7">
                  <c:v>0.1</c:v>
                </c:pt>
                <c:pt idx="8">
                  <c:v>0.1</c:v>
                </c:pt>
                <c:pt idx="9">
                  <c:v>1.4</c:v>
                </c:pt>
                <c:pt idx="10">
                  <c:v>7.9</c:v>
                </c:pt>
                <c:pt idx="11">
                  <c:v>9.4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82-4FBC-B6C9-BDD74B9A418B}"/>
            </c:ext>
          </c:extLst>
        </c:ser>
        <c:ser>
          <c:idx val="3"/>
          <c:order val="6"/>
          <c:tx>
            <c:strRef>
              <c:f>'Gaze naturale'!$A$41:$A$45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naturale'!$C$43:$N$43</c:f>
              <c:numCache>
                <c:formatCode>#,##0.0</c:formatCode>
                <c:ptCount val="12"/>
                <c:pt idx="0">
                  <c:v>8.9</c:v>
                </c:pt>
                <c:pt idx="1">
                  <c:v>10.3</c:v>
                </c:pt>
                <c:pt idx="2">
                  <c:v>5.6</c:v>
                </c:pt>
                <c:pt idx="3">
                  <c:v>2.2999999999999998</c:v>
                </c:pt>
                <c:pt idx="4">
                  <c:v>0.22823599999999999</c:v>
                </c:pt>
                <c:pt idx="5">
                  <c:v>0.13178499999999999</c:v>
                </c:pt>
                <c:pt idx="6">
                  <c:v>0.10312</c:v>
                </c:pt>
                <c:pt idx="7">
                  <c:v>0.106878</c:v>
                </c:pt>
                <c:pt idx="8">
                  <c:v>0.16</c:v>
                </c:pt>
                <c:pt idx="9">
                  <c:v>2.2999999999999998</c:v>
                </c:pt>
                <c:pt idx="10">
                  <c:v>5.5860837999999999</c:v>
                </c:pt>
                <c:pt idx="11">
                  <c:v>8.6127958099999997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B0-45CC-943C-8A95D6515957}"/>
            </c:ext>
          </c:extLst>
        </c:ser>
        <c:ser>
          <c:idx val="4"/>
          <c:order val="7"/>
          <c:tx>
            <c:v>2026</c:v>
          </c:tx>
          <c:spPr>
            <a:solidFill>
              <a:srgbClr val="CC33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naturale'!$C$49:$N$49</c:f>
              <c:numCache>
                <c:formatCode>#,##0.0</c:formatCode>
                <c:ptCount val="12"/>
                <c:pt idx="0">
                  <c:v>12.176311950000001</c:v>
                </c:pt>
                <c:pt idx="1">
                  <c:v>10.67280895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03D-49E7-A9DC-6A6A9623F5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73900256"/>
        <c:axId val="-273899712"/>
      </c:barChart>
      <c:catAx>
        <c:axId val="-27390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899712"/>
        <c:crosses val="autoZero"/>
        <c:auto val="1"/>
        <c:lblAlgn val="ctr"/>
        <c:lblOffset val="100"/>
        <c:noMultiLvlLbl val="0"/>
      </c:catAx>
      <c:valAx>
        <c:axId val="-27389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90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ro-RO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defRPr>
            </a:pPr>
            <a:r>
              <a:rPr lang="ro-RO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 Consum de gaze naturale, Agenți economici, mmc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ro-RO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'Gaze naturale'!$A$5:$A$9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naturale'!$C$8:$N$8</c:f>
              <c:numCache>
                <c:formatCode>#,##0</c:formatCode>
                <c:ptCount val="12"/>
                <c:pt idx="0">
                  <c:v>31.299999999999997</c:v>
                </c:pt>
                <c:pt idx="1">
                  <c:v>24.4</c:v>
                </c:pt>
                <c:pt idx="2">
                  <c:v>20.900000000000006</c:v>
                </c:pt>
                <c:pt idx="3">
                  <c:v>16.599999999999998</c:v>
                </c:pt>
                <c:pt idx="4">
                  <c:v>12.299999999999999</c:v>
                </c:pt>
                <c:pt idx="5">
                  <c:v>12.7</c:v>
                </c:pt>
                <c:pt idx="6">
                  <c:v>14.799999999999999</c:v>
                </c:pt>
                <c:pt idx="7">
                  <c:v>16.7</c:v>
                </c:pt>
                <c:pt idx="8">
                  <c:v>24.2</c:v>
                </c:pt>
                <c:pt idx="9">
                  <c:v>27.279999999999998</c:v>
                </c:pt>
                <c:pt idx="10">
                  <c:v>26.9</c:v>
                </c:pt>
                <c:pt idx="11">
                  <c:v>29.33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80E-42A8-97E8-080916EE6744}"/>
            </c:ext>
          </c:extLst>
        </c:ser>
        <c:ser>
          <c:idx val="3"/>
          <c:order val="1"/>
          <c:tx>
            <c:strRef>
              <c:f>'Gaze naturale'!$A$11:$A$15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naturale'!$C$14:$N$14</c:f>
              <c:numCache>
                <c:formatCode>#,##0.0</c:formatCode>
                <c:ptCount val="12"/>
                <c:pt idx="0">
                  <c:v>30.200000000000003</c:v>
                </c:pt>
                <c:pt idx="1">
                  <c:v>26.5</c:v>
                </c:pt>
                <c:pt idx="2">
                  <c:v>20.700000000000003</c:v>
                </c:pt>
                <c:pt idx="3">
                  <c:v>15.100000000000001</c:v>
                </c:pt>
                <c:pt idx="4">
                  <c:v>14.299999999999999</c:v>
                </c:pt>
                <c:pt idx="5">
                  <c:v>10.299999999999999</c:v>
                </c:pt>
                <c:pt idx="6">
                  <c:v>10.6</c:v>
                </c:pt>
                <c:pt idx="7">
                  <c:v>9.8999999999999986</c:v>
                </c:pt>
                <c:pt idx="8">
                  <c:v>9.8000000000000007</c:v>
                </c:pt>
                <c:pt idx="9">
                  <c:v>10.899999999999999</c:v>
                </c:pt>
                <c:pt idx="10">
                  <c:v>19.200000000000003</c:v>
                </c:pt>
                <c:pt idx="11">
                  <c:v>23.799999999999997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80E-42A8-97E8-080916EE6744}"/>
            </c:ext>
          </c:extLst>
        </c:ser>
        <c:ser>
          <c:idx val="4"/>
          <c:order val="2"/>
          <c:tx>
            <c:strRef>
              <c:f>'Gaze naturale'!$A$17:$A$21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naturale'!$C$20:$N$20</c:f>
              <c:numCache>
                <c:formatCode>#,##0.0</c:formatCode>
                <c:ptCount val="12"/>
                <c:pt idx="0">
                  <c:v>31.899999999999991</c:v>
                </c:pt>
                <c:pt idx="1">
                  <c:v>31.4</c:v>
                </c:pt>
                <c:pt idx="2">
                  <c:v>27.4</c:v>
                </c:pt>
                <c:pt idx="3">
                  <c:v>16.5</c:v>
                </c:pt>
                <c:pt idx="4">
                  <c:v>7.6000000000000014</c:v>
                </c:pt>
                <c:pt idx="5">
                  <c:v>7.7000000000000011</c:v>
                </c:pt>
                <c:pt idx="6">
                  <c:v>9.1000000000000014</c:v>
                </c:pt>
                <c:pt idx="7">
                  <c:v>17.899999999999999</c:v>
                </c:pt>
                <c:pt idx="8">
                  <c:v>24.4</c:v>
                </c:pt>
                <c:pt idx="9">
                  <c:v>25.6</c:v>
                </c:pt>
                <c:pt idx="10">
                  <c:v>47.7</c:v>
                </c:pt>
                <c:pt idx="11">
                  <c:v>42.9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80E-42A8-97E8-080916EE6744}"/>
            </c:ext>
          </c:extLst>
        </c:ser>
        <c:ser>
          <c:idx val="5"/>
          <c:order val="3"/>
          <c:tx>
            <c:strRef>
              <c:f>'Gaze naturale'!$A$23:$A$27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naturale'!$C$26:$N$26</c:f>
              <c:numCache>
                <c:formatCode>#,##0.0</c:formatCode>
                <c:ptCount val="12"/>
                <c:pt idx="0">
                  <c:v>41.9</c:v>
                </c:pt>
                <c:pt idx="1">
                  <c:v>31.300000000000004</c:v>
                </c:pt>
                <c:pt idx="2">
                  <c:v>35.300000000000004</c:v>
                </c:pt>
                <c:pt idx="3">
                  <c:v>17.399999999999999</c:v>
                </c:pt>
                <c:pt idx="4">
                  <c:v>15.299999999999999</c:v>
                </c:pt>
                <c:pt idx="5">
                  <c:v>12.100000000000001</c:v>
                </c:pt>
                <c:pt idx="6">
                  <c:v>14.9</c:v>
                </c:pt>
                <c:pt idx="7">
                  <c:v>15.099999999999998</c:v>
                </c:pt>
                <c:pt idx="8">
                  <c:v>14.802</c:v>
                </c:pt>
                <c:pt idx="9">
                  <c:v>13.468999999999999</c:v>
                </c:pt>
                <c:pt idx="10">
                  <c:v>19.260000000000002</c:v>
                </c:pt>
                <c:pt idx="11">
                  <c:v>26.8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80E-42A8-97E8-080916EE6744}"/>
            </c:ext>
          </c:extLst>
        </c:ser>
        <c:ser>
          <c:idx val="0"/>
          <c:order val="4"/>
          <c:tx>
            <c:strRef>
              <c:f>'Gaze naturale'!$A$29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naturale'!$C$32:$N$32</c:f>
              <c:numCache>
                <c:formatCode>#,##0.0</c:formatCode>
                <c:ptCount val="12"/>
                <c:pt idx="0">
                  <c:v>15.4</c:v>
                </c:pt>
                <c:pt idx="1">
                  <c:v>13.5</c:v>
                </c:pt>
                <c:pt idx="2">
                  <c:v>10.4</c:v>
                </c:pt>
                <c:pt idx="3">
                  <c:v>8.1999999999999993</c:v>
                </c:pt>
                <c:pt idx="4">
                  <c:v>4.3</c:v>
                </c:pt>
                <c:pt idx="5">
                  <c:v>2.6</c:v>
                </c:pt>
                <c:pt idx="6">
                  <c:v>3.9</c:v>
                </c:pt>
                <c:pt idx="7">
                  <c:v>4.9000000000000004</c:v>
                </c:pt>
                <c:pt idx="8">
                  <c:v>14.1</c:v>
                </c:pt>
                <c:pt idx="9">
                  <c:v>15.1</c:v>
                </c:pt>
                <c:pt idx="10">
                  <c:v>10.8</c:v>
                </c:pt>
                <c:pt idx="11">
                  <c:v>13.4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80E-42A8-97E8-080916EE6744}"/>
            </c:ext>
          </c:extLst>
        </c:ser>
        <c:ser>
          <c:idx val="1"/>
          <c:order val="5"/>
          <c:tx>
            <c:strRef>
              <c:f>'Gaze naturale'!$A$35:$A$39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naturale'!$C$38:$N$38</c:f>
              <c:numCache>
                <c:formatCode>#,##0.0</c:formatCode>
                <c:ptCount val="12"/>
                <c:pt idx="0">
                  <c:v>13.2</c:v>
                </c:pt>
                <c:pt idx="1">
                  <c:v>7.8</c:v>
                </c:pt>
                <c:pt idx="2">
                  <c:v>7.9</c:v>
                </c:pt>
                <c:pt idx="3">
                  <c:v>2.9</c:v>
                </c:pt>
                <c:pt idx="4">
                  <c:v>2.1</c:v>
                </c:pt>
                <c:pt idx="5">
                  <c:v>2.1</c:v>
                </c:pt>
                <c:pt idx="6">
                  <c:v>1.8</c:v>
                </c:pt>
                <c:pt idx="7">
                  <c:v>3.2</c:v>
                </c:pt>
                <c:pt idx="8">
                  <c:v>6</c:v>
                </c:pt>
                <c:pt idx="9">
                  <c:v>8.4</c:v>
                </c:pt>
                <c:pt idx="10">
                  <c:v>15</c:v>
                </c:pt>
                <c:pt idx="11">
                  <c:v>12.4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E43-45C1-9A31-5C2912E2D002}"/>
            </c:ext>
          </c:extLst>
        </c:ser>
        <c:ser>
          <c:idx val="6"/>
          <c:order val="6"/>
          <c:tx>
            <c:strRef>
              <c:f>'Gaze naturale'!$A$41:$A$45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naturale'!$C$44:$N$44</c:f>
              <c:numCache>
                <c:formatCode>#,##0.0</c:formatCode>
                <c:ptCount val="12"/>
                <c:pt idx="0">
                  <c:v>10.9</c:v>
                </c:pt>
                <c:pt idx="1">
                  <c:v>12.7</c:v>
                </c:pt>
                <c:pt idx="2">
                  <c:v>8.6</c:v>
                </c:pt>
                <c:pt idx="3">
                  <c:v>4.9000000000000004</c:v>
                </c:pt>
                <c:pt idx="4">
                  <c:v>3.8</c:v>
                </c:pt>
                <c:pt idx="5">
                  <c:v>3.5</c:v>
                </c:pt>
                <c:pt idx="6">
                  <c:v>3.7</c:v>
                </c:pt>
                <c:pt idx="7">
                  <c:v>4.8</c:v>
                </c:pt>
                <c:pt idx="8">
                  <c:v>7.4</c:v>
                </c:pt>
                <c:pt idx="9">
                  <c:v>7.400000000000003</c:v>
                </c:pt>
                <c:pt idx="10">
                  <c:v>8.3000000000000007</c:v>
                </c:pt>
                <c:pt idx="11">
                  <c:v>10.4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09A-48FD-AF06-C2AED434ADD3}"/>
            </c:ext>
          </c:extLst>
        </c:ser>
        <c:ser>
          <c:idx val="7"/>
          <c:order val="7"/>
          <c:tx>
            <c:v>2026</c:v>
          </c:tx>
          <c:spPr>
            <a:solidFill>
              <a:srgbClr val="CC33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naturale'!$C$50:$N$50</c:f>
              <c:numCache>
                <c:formatCode>#,##0.0</c:formatCode>
                <c:ptCount val="12"/>
                <c:pt idx="0">
                  <c:v>12.4</c:v>
                </c:pt>
                <c:pt idx="1">
                  <c:v>12.3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85E-478E-A491-2615F1D52D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73910592"/>
        <c:axId val="-273902976"/>
      </c:barChart>
      <c:catAx>
        <c:axId val="-273910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902976"/>
        <c:crosses val="autoZero"/>
        <c:auto val="1"/>
        <c:lblAlgn val="ctr"/>
        <c:lblOffset val="100"/>
        <c:noMultiLvlLbl val="0"/>
      </c:catAx>
      <c:valAx>
        <c:axId val="-2739029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910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Consum de gaze naturale</a:t>
            </a:r>
            <a:r>
              <a:rPr lang="ro-RO" sz="14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, </a:t>
            </a:r>
            <a:r>
              <a:rPr lang="ro-RO"/>
              <a:t>Sectorul energetic, mmc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'Gaze naturale'!$A$5:$A$9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naturale'!$C$6:$N$6</c:f>
              <c:numCache>
                <c:formatCode>#,##0</c:formatCode>
                <c:ptCount val="12"/>
                <c:pt idx="0">
                  <c:v>78.5</c:v>
                </c:pt>
                <c:pt idx="1">
                  <c:v>59.1</c:v>
                </c:pt>
                <c:pt idx="2">
                  <c:v>51.3</c:v>
                </c:pt>
                <c:pt idx="3">
                  <c:v>20.3</c:v>
                </c:pt>
                <c:pt idx="4">
                  <c:v>12.9</c:v>
                </c:pt>
                <c:pt idx="5">
                  <c:v>5.5</c:v>
                </c:pt>
                <c:pt idx="6">
                  <c:v>3.9</c:v>
                </c:pt>
                <c:pt idx="7">
                  <c:v>3.6</c:v>
                </c:pt>
                <c:pt idx="8">
                  <c:v>4.5</c:v>
                </c:pt>
                <c:pt idx="9">
                  <c:v>15.7</c:v>
                </c:pt>
                <c:pt idx="10">
                  <c:v>46.4</c:v>
                </c:pt>
                <c:pt idx="11">
                  <c:v>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FCA-4EAF-BB7B-A02937AB05FD}"/>
            </c:ext>
          </c:extLst>
        </c:ser>
        <c:ser>
          <c:idx val="5"/>
          <c:order val="1"/>
          <c:tx>
            <c:strRef>
              <c:f>'Gaze naturale'!$A$11:$A$15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naturale'!$C$12:$N$12</c:f>
              <c:numCache>
                <c:formatCode>#,##0.0</c:formatCode>
                <c:ptCount val="12"/>
                <c:pt idx="0">
                  <c:v>66.8</c:v>
                </c:pt>
                <c:pt idx="1">
                  <c:v>55.3</c:v>
                </c:pt>
                <c:pt idx="2">
                  <c:v>45.2</c:v>
                </c:pt>
                <c:pt idx="3">
                  <c:v>21.5</c:v>
                </c:pt>
                <c:pt idx="4">
                  <c:v>14.4</c:v>
                </c:pt>
                <c:pt idx="5">
                  <c:v>13.9</c:v>
                </c:pt>
                <c:pt idx="6">
                  <c:v>4.5</c:v>
                </c:pt>
                <c:pt idx="7">
                  <c:v>4.2</c:v>
                </c:pt>
                <c:pt idx="8">
                  <c:v>5.2</c:v>
                </c:pt>
                <c:pt idx="9">
                  <c:v>16</c:v>
                </c:pt>
                <c:pt idx="10">
                  <c:v>54.2</c:v>
                </c:pt>
                <c:pt idx="11">
                  <c:v>70.2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FCA-4EAF-BB7B-A02937AB05FD}"/>
            </c:ext>
          </c:extLst>
        </c:ser>
        <c:ser>
          <c:idx val="9"/>
          <c:order val="2"/>
          <c:tx>
            <c:strRef>
              <c:f>'Gaze naturale'!$A$17:$A$21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naturale'!$C$18:$N$18</c:f>
              <c:numCache>
                <c:formatCode>#,##0.0</c:formatCode>
                <c:ptCount val="12"/>
                <c:pt idx="0">
                  <c:v>64.2</c:v>
                </c:pt>
                <c:pt idx="1">
                  <c:v>62.6</c:v>
                </c:pt>
                <c:pt idx="2">
                  <c:v>55.6</c:v>
                </c:pt>
                <c:pt idx="3">
                  <c:v>28.5</c:v>
                </c:pt>
                <c:pt idx="4">
                  <c:v>12.5</c:v>
                </c:pt>
                <c:pt idx="5">
                  <c:v>6.6</c:v>
                </c:pt>
                <c:pt idx="6">
                  <c:v>3.8</c:v>
                </c:pt>
                <c:pt idx="7">
                  <c:v>3.5</c:v>
                </c:pt>
                <c:pt idx="8">
                  <c:v>4.9000000000000004</c:v>
                </c:pt>
                <c:pt idx="9">
                  <c:v>5.0999999999999996</c:v>
                </c:pt>
                <c:pt idx="10">
                  <c:v>44.2</c:v>
                </c:pt>
                <c:pt idx="11">
                  <c:v>55.6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FCA-4EAF-BB7B-A02937AB05FD}"/>
            </c:ext>
          </c:extLst>
        </c:ser>
        <c:ser>
          <c:idx val="13"/>
          <c:order val="3"/>
          <c:tx>
            <c:strRef>
              <c:f>'Gaze naturale'!$A$23:$A$27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naturale'!$C$24:$N$24</c:f>
              <c:numCache>
                <c:formatCode>#,##0.0</c:formatCode>
                <c:ptCount val="12"/>
                <c:pt idx="0">
                  <c:v>62.6</c:v>
                </c:pt>
                <c:pt idx="1">
                  <c:v>47.1</c:v>
                </c:pt>
                <c:pt idx="2">
                  <c:v>50.6</c:v>
                </c:pt>
                <c:pt idx="3">
                  <c:v>0.1</c:v>
                </c:pt>
                <c:pt idx="4">
                  <c:v>1.1000000000000001</c:v>
                </c:pt>
                <c:pt idx="5">
                  <c:v>4</c:v>
                </c:pt>
                <c:pt idx="6">
                  <c:v>3.4</c:v>
                </c:pt>
                <c:pt idx="7">
                  <c:v>3.3</c:v>
                </c:pt>
                <c:pt idx="8">
                  <c:v>3.8</c:v>
                </c:pt>
                <c:pt idx="9">
                  <c:v>3.6</c:v>
                </c:pt>
                <c:pt idx="10">
                  <c:v>14.7</c:v>
                </c:pt>
                <c:pt idx="11">
                  <c:v>22.8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FCA-4EAF-BB7B-A02937AB05FD}"/>
            </c:ext>
          </c:extLst>
        </c:ser>
        <c:ser>
          <c:idx val="0"/>
          <c:order val="4"/>
          <c:tx>
            <c:strRef>
              <c:f>'Gaze naturale'!$A$29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naturale'!$C$30:$N$30</c:f>
              <c:numCache>
                <c:formatCode>#,##0.0</c:formatCode>
                <c:ptCount val="12"/>
                <c:pt idx="0">
                  <c:v>25.8</c:v>
                </c:pt>
                <c:pt idx="1">
                  <c:v>27.8</c:v>
                </c:pt>
                <c:pt idx="2">
                  <c:v>15.5</c:v>
                </c:pt>
                <c:pt idx="3">
                  <c:v>11.6</c:v>
                </c:pt>
                <c:pt idx="4">
                  <c:v>8.1999999999999993</c:v>
                </c:pt>
                <c:pt idx="5">
                  <c:v>4.3</c:v>
                </c:pt>
                <c:pt idx="6">
                  <c:v>4</c:v>
                </c:pt>
                <c:pt idx="7">
                  <c:v>3.7</c:v>
                </c:pt>
                <c:pt idx="8">
                  <c:v>3.9</c:v>
                </c:pt>
                <c:pt idx="9">
                  <c:v>10.3</c:v>
                </c:pt>
                <c:pt idx="10">
                  <c:v>37.1</c:v>
                </c:pt>
                <c:pt idx="11">
                  <c:v>62.3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FCA-4EAF-BB7B-A02937AB05FD}"/>
            </c:ext>
          </c:extLst>
        </c:ser>
        <c:ser>
          <c:idx val="2"/>
          <c:order val="5"/>
          <c:tx>
            <c:strRef>
              <c:f>'Gaze naturale'!$A$35:$A$39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naturale'!$C$36:$N$36</c:f>
              <c:numCache>
                <c:formatCode>#,##0.0</c:formatCode>
                <c:ptCount val="12"/>
                <c:pt idx="0">
                  <c:v>68.8</c:v>
                </c:pt>
                <c:pt idx="1">
                  <c:v>52.8</c:v>
                </c:pt>
                <c:pt idx="2">
                  <c:v>47.4</c:v>
                </c:pt>
                <c:pt idx="3">
                  <c:v>12.4</c:v>
                </c:pt>
                <c:pt idx="4">
                  <c:v>12.1</c:v>
                </c:pt>
                <c:pt idx="5">
                  <c:v>4</c:v>
                </c:pt>
                <c:pt idx="6">
                  <c:v>3.2</c:v>
                </c:pt>
                <c:pt idx="7">
                  <c:v>3.3</c:v>
                </c:pt>
                <c:pt idx="8">
                  <c:v>3.7</c:v>
                </c:pt>
                <c:pt idx="9">
                  <c:v>16.7</c:v>
                </c:pt>
                <c:pt idx="10">
                  <c:v>55.5</c:v>
                </c:pt>
                <c:pt idx="11">
                  <c:v>66.7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36E-4863-A666-EDC4056624A4}"/>
            </c:ext>
          </c:extLst>
        </c:ser>
        <c:ser>
          <c:idx val="4"/>
          <c:order val="6"/>
          <c:tx>
            <c:strRef>
              <c:f>'Gaze naturale'!$A$41:$A$45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naturale'!$C$42:$N$42</c:f>
              <c:numCache>
                <c:formatCode>#,##0.0</c:formatCode>
                <c:ptCount val="12"/>
                <c:pt idx="0">
                  <c:v>64.2</c:v>
                </c:pt>
                <c:pt idx="1">
                  <c:v>67.7</c:v>
                </c:pt>
                <c:pt idx="2">
                  <c:v>45.3</c:v>
                </c:pt>
                <c:pt idx="3">
                  <c:v>18.100000000000001</c:v>
                </c:pt>
                <c:pt idx="4">
                  <c:v>11</c:v>
                </c:pt>
                <c:pt idx="5">
                  <c:v>4.5999999999999996</c:v>
                </c:pt>
                <c:pt idx="6">
                  <c:v>3.8</c:v>
                </c:pt>
                <c:pt idx="7">
                  <c:v>3.7</c:v>
                </c:pt>
                <c:pt idx="8">
                  <c:v>4.2</c:v>
                </c:pt>
                <c:pt idx="9">
                  <c:v>24.4</c:v>
                </c:pt>
                <c:pt idx="10">
                  <c:v>48.7</c:v>
                </c:pt>
                <c:pt idx="11">
                  <c:v>62.2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406-40C3-BD7B-1EB0B953121C}"/>
            </c:ext>
          </c:extLst>
        </c:ser>
        <c:ser>
          <c:idx val="3"/>
          <c:order val="7"/>
          <c:tx>
            <c:v>2026</c:v>
          </c:tx>
          <c:spPr>
            <a:solidFill>
              <a:srgbClr val="CC33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naturale'!$C$48:$N$48</c:f>
              <c:numCache>
                <c:formatCode>#,##0.0</c:formatCode>
                <c:ptCount val="12"/>
                <c:pt idx="0">
                  <c:v>79.5</c:v>
                </c:pt>
                <c:pt idx="1">
                  <c:v>68.3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783-4C49-96E4-CEE728E8BD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70617472"/>
        <c:axId val="-270611488"/>
      </c:barChart>
      <c:catAx>
        <c:axId val="-27061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0611488"/>
        <c:crosses val="autoZero"/>
        <c:auto val="1"/>
        <c:lblAlgn val="ctr"/>
        <c:lblOffset val="100"/>
        <c:noMultiLvlLbl val="0"/>
      </c:catAx>
      <c:valAx>
        <c:axId val="-2706114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061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Consumul de gaze naturale pe parcursul anilor 2019 - 20</a:t>
            </a:r>
            <a:r>
              <a:rPr lang="ro-RO"/>
              <a:t>25, mmc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'Gaze naturale'!$B$73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'Gaze naturale'!$C$72:$I$72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'Gaze naturale'!$C$73:$I$73</c:f>
              <c:numCache>
                <c:formatCode>#,##0.00</c:formatCode>
                <c:ptCount val="7"/>
                <c:pt idx="0">
                  <c:v>347.93000000000006</c:v>
                </c:pt>
                <c:pt idx="1">
                  <c:v>372.7</c:v>
                </c:pt>
                <c:pt idx="2">
                  <c:v>461.59999999999991</c:v>
                </c:pt>
                <c:pt idx="3">
                  <c:v>333.89199999999994</c:v>
                </c:pt>
                <c:pt idx="4">
                  <c:v>281</c:v>
                </c:pt>
                <c:pt idx="5">
                  <c:v>314.8</c:v>
                </c:pt>
                <c:pt idx="6">
                  <c:v>324.51431364743098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5F-434F-AF73-D8E6787AF309}"/>
            </c:ext>
          </c:extLst>
        </c:ser>
        <c:ser>
          <c:idx val="1"/>
          <c:order val="1"/>
          <c:tx>
            <c:strRef>
              <c:f>'Gaze naturale'!$B$74</c:f>
              <c:strCache>
                <c:ptCount val="1"/>
                <c:pt idx="0">
                  <c:v>Sectorul energetic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'Gaze naturale'!$C$72:$I$72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'Gaze naturale'!$C$74:$I$74</c:f>
              <c:numCache>
                <c:formatCode>#,##0.00</c:formatCode>
                <c:ptCount val="7"/>
                <c:pt idx="0">
                  <c:v>364.7</c:v>
                </c:pt>
                <c:pt idx="1">
                  <c:v>371.4</c:v>
                </c:pt>
                <c:pt idx="2">
                  <c:v>347.1</c:v>
                </c:pt>
                <c:pt idx="3">
                  <c:v>217.10000000000002</c:v>
                </c:pt>
                <c:pt idx="4">
                  <c:v>214.5</c:v>
                </c:pt>
                <c:pt idx="5">
                  <c:v>346.59999999999997</c:v>
                </c:pt>
                <c:pt idx="6">
                  <c:v>357.9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5F-434F-AF73-D8E6787AF309}"/>
            </c:ext>
          </c:extLst>
        </c:ser>
        <c:ser>
          <c:idx val="2"/>
          <c:order val="2"/>
          <c:tx>
            <c:strRef>
              <c:f>'Gaze naturale'!$B$75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'Gaze naturale'!$C$72:$I$72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'Gaze naturale'!$C$75:$I$75</c:f>
              <c:numCache>
                <c:formatCode>#,##0.00</c:formatCode>
                <c:ptCount val="7"/>
                <c:pt idx="0">
                  <c:v>45.6</c:v>
                </c:pt>
                <c:pt idx="1">
                  <c:v>41.600000000000009</c:v>
                </c:pt>
                <c:pt idx="2">
                  <c:v>52.500000000000007</c:v>
                </c:pt>
                <c:pt idx="3">
                  <c:v>37.234999999999999</c:v>
                </c:pt>
                <c:pt idx="4">
                  <c:v>45.20000000000001</c:v>
                </c:pt>
                <c:pt idx="5">
                  <c:v>45.800000000000004</c:v>
                </c:pt>
                <c:pt idx="6">
                  <c:v>44.328898610000003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65F-434F-AF73-D8E6787AF309}"/>
            </c:ext>
          </c:extLst>
        </c:ser>
        <c:ser>
          <c:idx val="3"/>
          <c:order val="3"/>
          <c:tx>
            <c:strRef>
              <c:f>'Gaze naturale'!$B$76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'Gaze naturale'!$C$72:$I$72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'Gaze naturale'!$C$76:$I$76</c:f>
              <c:numCache>
                <c:formatCode>#,##0.00</c:formatCode>
                <c:ptCount val="7"/>
                <c:pt idx="0">
                  <c:v>257.40999999999997</c:v>
                </c:pt>
                <c:pt idx="1">
                  <c:v>201.3</c:v>
                </c:pt>
                <c:pt idx="2">
                  <c:v>290.09999999999997</c:v>
                </c:pt>
                <c:pt idx="3">
                  <c:v>257.63099999999997</c:v>
                </c:pt>
                <c:pt idx="4">
                  <c:v>116.6</c:v>
                </c:pt>
                <c:pt idx="5">
                  <c:v>82.800000000000011</c:v>
                </c:pt>
                <c:pt idx="6">
                  <c:v>86.4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965F-434F-AF73-D8E6787AF309}"/>
            </c:ext>
          </c:extLst>
        </c:ser>
        <c:ser>
          <c:idx val="4"/>
          <c:order val="4"/>
          <c:tx>
            <c:strRef>
              <c:f>'Gaze naturale'!$B$77</c:f>
              <c:strCache>
                <c:ptCount val="1"/>
                <c:pt idx="0">
                  <c:v>Total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'Gaze naturale'!$C$72:$I$72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'Gaze naturale'!$C$77:$I$77</c:f>
              <c:numCache>
                <c:formatCode>#,##0.00</c:formatCode>
                <c:ptCount val="7"/>
                <c:pt idx="0">
                  <c:v>1015.6400000000001</c:v>
                </c:pt>
                <c:pt idx="1">
                  <c:v>987</c:v>
                </c:pt>
                <c:pt idx="2">
                  <c:v>1151.3</c:v>
                </c:pt>
                <c:pt idx="3">
                  <c:v>845.85799999999995</c:v>
                </c:pt>
                <c:pt idx="4">
                  <c:v>657.3</c:v>
                </c:pt>
                <c:pt idx="5">
                  <c:v>790</c:v>
                </c:pt>
                <c:pt idx="6">
                  <c:v>813.11319325743102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CA9-437F-9E31-7DF63C8C3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378896"/>
        <c:axId val="1606397616"/>
      </c:lineChart>
      <c:catAx>
        <c:axId val="160637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606397616"/>
        <c:crosses val="autoZero"/>
        <c:auto val="1"/>
        <c:lblAlgn val="ctr"/>
        <c:lblOffset val="100"/>
        <c:noMultiLvlLbl val="0"/>
      </c:catAx>
      <c:valAx>
        <c:axId val="16063976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60637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Evoluția consumului de gaze naturale în Republica Moldova, </a:t>
            </a:r>
          </a:p>
          <a:p>
            <a:pPr>
              <a:defRPr/>
            </a:pPr>
            <a:r>
              <a:rPr lang="ro-RO"/>
              <a:t>2019-2025,</a:t>
            </a:r>
            <a:r>
              <a:rPr lang="ro-RO" baseline="0"/>
              <a:t> milioane metri cubi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'Gaze naturale'!$A$5:$A$9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naturale'!$C$9:$N$9</c:f>
              <c:numCache>
                <c:formatCode>#,##0.0</c:formatCode>
                <c:ptCount val="12"/>
                <c:pt idx="0">
                  <c:v>190.5</c:v>
                </c:pt>
                <c:pt idx="1">
                  <c:v>144.5</c:v>
                </c:pt>
                <c:pt idx="2">
                  <c:v>119.7</c:v>
                </c:pt>
                <c:pt idx="3">
                  <c:v>68.5</c:v>
                </c:pt>
                <c:pt idx="4">
                  <c:v>38.5</c:v>
                </c:pt>
                <c:pt idx="5">
                  <c:v>26.7</c:v>
                </c:pt>
                <c:pt idx="6">
                  <c:v>27.4</c:v>
                </c:pt>
                <c:pt idx="7">
                  <c:v>28.7</c:v>
                </c:pt>
                <c:pt idx="8">
                  <c:v>38.299999999999997</c:v>
                </c:pt>
                <c:pt idx="9">
                  <c:v>63.11999999999999</c:v>
                </c:pt>
                <c:pt idx="10">
                  <c:v>114.19</c:v>
                </c:pt>
                <c:pt idx="11">
                  <c:v>155.53000000000003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F4-475D-AB3E-8CE3DF0BA071}"/>
            </c:ext>
          </c:extLst>
        </c:ser>
        <c:ser>
          <c:idx val="5"/>
          <c:order val="1"/>
          <c:tx>
            <c:strRef>
              <c:f>'Gaze naturale'!$A$11:$A$15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naturale'!$C$15:$N$15</c:f>
              <c:numCache>
                <c:formatCode>#,##0.0</c:formatCode>
                <c:ptCount val="12"/>
                <c:pt idx="0">
                  <c:v>171.8</c:v>
                </c:pt>
                <c:pt idx="1">
                  <c:v>142.10000000000002</c:v>
                </c:pt>
                <c:pt idx="2">
                  <c:v>110.4</c:v>
                </c:pt>
                <c:pt idx="3">
                  <c:v>63.699999999999996</c:v>
                </c:pt>
                <c:pt idx="4">
                  <c:v>44.6</c:v>
                </c:pt>
                <c:pt idx="5">
                  <c:v>36.4</c:v>
                </c:pt>
                <c:pt idx="6">
                  <c:v>24.2</c:v>
                </c:pt>
                <c:pt idx="7">
                  <c:v>22.9</c:v>
                </c:pt>
                <c:pt idx="8">
                  <c:v>24.200000000000003</c:v>
                </c:pt>
                <c:pt idx="9">
                  <c:v>44</c:v>
                </c:pt>
                <c:pt idx="10">
                  <c:v>130.69999999999999</c:v>
                </c:pt>
                <c:pt idx="11">
                  <c:v>172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F4-475D-AB3E-8CE3DF0BA071}"/>
            </c:ext>
          </c:extLst>
        </c:ser>
        <c:ser>
          <c:idx val="9"/>
          <c:order val="2"/>
          <c:tx>
            <c:strRef>
              <c:f>'Gaze naturale'!$A$17:$A$21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naturale'!$C$21:$N$21</c:f>
              <c:numCache>
                <c:formatCode>#,##0.0</c:formatCode>
                <c:ptCount val="12"/>
                <c:pt idx="0">
                  <c:v>182.8</c:v>
                </c:pt>
                <c:pt idx="1">
                  <c:v>177.8</c:v>
                </c:pt>
                <c:pt idx="2">
                  <c:v>155.60000000000002</c:v>
                </c:pt>
                <c:pt idx="3">
                  <c:v>91</c:v>
                </c:pt>
                <c:pt idx="4">
                  <c:v>36.5</c:v>
                </c:pt>
                <c:pt idx="5">
                  <c:v>25.300000000000004</c:v>
                </c:pt>
                <c:pt idx="6">
                  <c:v>21.800000000000004</c:v>
                </c:pt>
                <c:pt idx="7">
                  <c:v>30.4</c:v>
                </c:pt>
                <c:pt idx="8">
                  <c:v>44</c:v>
                </c:pt>
                <c:pt idx="9">
                  <c:v>68.2</c:v>
                </c:pt>
                <c:pt idx="10">
                  <c:v>141.69999999999999</c:v>
                </c:pt>
                <c:pt idx="11">
                  <c:v>176.2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9F4-475D-AB3E-8CE3DF0BA071}"/>
            </c:ext>
          </c:extLst>
        </c:ser>
        <c:ser>
          <c:idx val="13"/>
          <c:order val="3"/>
          <c:tx>
            <c:strRef>
              <c:f>'Gaze naturale'!$A$23:$A$27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80000"/>
                    <a:lumOff val="2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80000"/>
                    <a:lumOff val="2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80000"/>
                    <a:lumOff val="2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naturale'!$C$27:$N$27</c:f>
              <c:numCache>
                <c:formatCode>#,##0.0</c:formatCode>
                <c:ptCount val="12"/>
                <c:pt idx="0">
                  <c:v>187.70000000000002</c:v>
                </c:pt>
                <c:pt idx="1">
                  <c:v>136.9</c:v>
                </c:pt>
                <c:pt idx="2">
                  <c:v>149.70000000000002</c:v>
                </c:pt>
                <c:pt idx="3">
                  <c:v>44.7</c:v>
                </c:pt>
                <c:pt idx="4">
                  <c:v>28.099999999999998</c:v>
                </c:pt>
                <c:pt idx="5">
                  <c:v>24.4</c:v>
                </c:pt>
                <c:pt idx="6">
                  <c:v>26.5</c:v>
                </c:pt>
                <c:pt idx="7">
                  <c:v>26.099999999999994</c:v>
                </c:pt>
                <c:pt idx="8">
                  <c:v>27.352999999999998</c:v>
                </c:pt>
                <c:pt idx="9">
                  <c:v>29.616999999999997</c:v>
                </c:pt>
                <c:pt idx="10">
                  <c:v>62.988</c:v>
                </c:pt>
                <c:pt idx="11">
                  <c:v>101.8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9F4-475D-AB3E-8CE3DF0BA071}"/>
            </c:ext>
          </c:extLst>
        </c:ser>
        <c:ser>
          <c:idx val="0"/>
          <c:order val="4"/>
          <c:tx>
            <c:strRef>
              <c:f>'Gaze naturale'!$A$29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naturale'!$C$33:$N$33</c:f>
              <c:numCache>
                <c:formatCode>#,##0.0</c:formatCode>
                <c:ptCount val="12"/>
                <c:pt idx="0">
                  <c:v>96.100000000000009</c:v>
                </c:pt>
                <c:pt idx="1">
                  <c:v>94</c:v>
                </c:pt>
                <c:pt idx="2">
                  <c:v>64.8</c:v>
                </c:pt>
                <c:pt idx="3">
                  <c:v>45.8</c:v>
                </c:pt>
                <c:pt idx="4">
                  <c:v>23.5</c:v>
                </c:pt>
                <c:pt idx="5">
                  <c:v>14.799999999999999</c:v>
                </c:pt>
                <c:pt idx="6">
                  <c:v>16</c:v>
                </c:pt>
                <c:pt idx="7">
                  <c:v>16.5</c:v>
                </c:pt>
                <c:pt idx="8">
                  <c:v>26.299999999999997</c:v>
                </c:pt>
                <c:pt idx="9">
                  <c:v>37.700000000000003</c:v>
                </c:pt>
                <c:pt idx="10">
                  <c:v>83.999999999999986</c:v>
                </c:pt>
                <c:pt idx="11">
                  <c:v>137.79999999999998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29F4-475D-AB3E-8CE3DF0BA071}"/>
            </c:ext>
          </c:extLst>
        </c:ser>
        <c:ser>
          <c:idx val="2"/>
          <c:order val="5"/>
          <c:tx>
            <c:strRef>
              <c:f>'Gaze naturale'!$A$35:$A$39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naturale'!$C$39:$N$39</c:f>
              <c:numCache>
                <c:formatCode>#,##0.0</c:formatCode>
                <c:ptCount val="12"/>
                <c:pt idx="0">
                  <c:v>154.6</c:v>
                </c:pt>
                <c:pt idx="1">
                  <c:v>108.1</c:v>
                </c:pt>
                <c:pt idx="2">
                  <c:v>101.5</c:v>
                </c:pt>
                <c:pt idx="3">
                  <c:v>29.4</c:v>
                </c:pt>
                <c:pt idx="4">
                  <c:v>25.400000000000002</c:v>
                </c:pt>
                <c:pt idx="5">
                  <c:v>15</c:v>
                </c:pt>
                <c:pt idx="6">
                  <c:v>12.1</c:v>
                </c:pt>
                <c:pt idx="7">
                  <c:v>14</c:v>
                </c:pt>
                <c:pt idx="8">
                  <c:v>17.799999999999997</c:v>
                </c:pt>
                <c:pt idx="9">
                  <c:v>45.699999999999996</c:v>
                </c:pt>
                <c:pt idx="10">
                  <c:v>123.10000000000001</c:v>
                </c:pt>
                <c:pt idx="11">
                  <c:v>143.30000000000001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29F4-475D-AB3E-8CE3DF0BA071}"/>
            </c:ext>
          </c:extLst>
        </c:ser>
        <c:ser>
          <c:idx val="3"/>
          <c:order val="6"/>
          <c:tx>
            <c:strRef>
              <c:f>'Gaze naturale'!$A$41:$A$45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naturale'!$C$45:$N$45</c:f>
              <c:numCache>
                <c:formatCode>#,##0.0</c:formatCode>
                <c:ptCount val="12"/>
                <c:pt idx="0">
                  <c:v>135.5</c:v>
                </c:pt>
                <c:pt idx="1">
                  <c:v>148.9</c:v>
                </c:pt>
                <c:pt idx="2">
                  <c:v>93.399999999999977</c:v>
                </c:pt>
                <c:pt idx="3">
                  <c:v>49.3</c:v>
                </c:pt>
                <c:pt idx="4">
                  <c:v>27.6</c:v>
                </c:pt>
                <c:pt idx="5">
                  <c:v>16.399999999999999</c:v>
                </c:pt>
                <c:pt idx="6">
                  <c:v>14.6</c:v>
                </c:pt>
                <c:pt idx="7">
                  <c:v>15.9</c:v>
                </c:pt>
                <c:pt idx="8">
                  <c:v>20.6</c:v>
                </c:pt>
                <c:pt idx="9">
                  <c:v>59.7</c:v>
                </c:pt>
                <c:pt idx="10">
                  <c:v>95.891969413439</c:v>
                </c:pt>
                <c:pt idx="11">
                  <c:v>135.32122384399199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1F-420B-93B3-7A99FDCB5CA3}"/>
            </c:ext>
          </c:extLst>
        </c:ser>
        <c:ser>
          <c:idx val="4"/>
          <c:order val="7"/>
          <c:tx>
            <c:v>2026</c:v>
          </c:tx>
          <c:spPr>
            <a:solidFill>
              <a:srgbClr val="CC33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'Gaze naturale'!$C$46:$N$46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'Gaze naturale'!$C$51:$N$51</c:f>
              <c:numCache>
                <c:formatCode>#,##0.0</c:formatCode>
                <c:ptCount val="12"/>
                <c:pt idx="0">
                  <c:v>179.094270478705</c:v>
                </c:pt>
                <c:pt idx="1">
                  <c:v>154.184926761014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0A-45E3-A577-FB6E8E9CC1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73900256"/>
        <c:axId val="-273899712"/>
      </c:barChart>
      <c:catAx>
        <c:axId val="-2739002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899712"/>
        <c:crosses val="autoZero"/>
        <c:auto val="1"/>
        <c:lblAlgn val="ctr"/>
        <c:lblOffset val="100"/>
        <c:noMultiLvlLbl val="0"/>
      </c:catAx>
      <c:valAx>
        <c:axId val="-27389971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90025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Chișinău, SA „Termoelectrica” - Consumatori casnici, </a:t>
            </a:r>
            <a:r>
              <a:rPr lang="ro-RO" sz="14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Gcal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'Energie termică'!$A$58:$A$62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termică'!$C$99:$N$99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termică'!$C$58:$N$58</c:f>
              <c:numCache>
                <c:formatCode>#,##0</c:formatCode>
                <c:ptCount val="12"/>
                <c:pt idx="0">
                  <c:v>208082.70199999999</c:v>
                </c:pt>
                <c:pt idx="1">
                  <c:v>186679.45800000001</c:v>
                </c:pt>
                <c:pt idx="2">
                  <c:v>147304.386</c:v>
                </c:pt>
                <c:pt idx="3">
                  <c:v>43991.28</c:v>
                </c:pt>
                <c:pt idx="4">
                  <c:v>15342.905000000001</c:v>
                </c:pt>
                <c:pt idx="5">
                  <c:v>11114.287</c:v>
                </c:pt>
                <c:pt idx="6">
                  <c:v>11173.636</c:v>
                </c:pt>
                <c:pt idx="7">
                  <c:v>10077.838</c:v>
                </c:pt>
                <c:pt idx="8">
                  <c:v>12482.727999999999</c:v>
                </c:pt>
                <c:pt idx="9">
                  <c:v>19035.884999999998</c:v>
                </c:pt>
                <c:pt idx="10">
                  <c:v>112201.11</c:v>
                </c:pt>
                <c:pt idx="11">
                  <c:v>176098.524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530-41BC-AEEF-9EFE4D44AF0B}"/>
            </c:ext>
          </c:extLst>
        </c:ser>
        <c:ser>
          <c:idx val="1"/>
          <c:order val="1"/>
          <c:tx>
            <c:strRef>
              <c:f>'Energie termică'!$A$64:$A$68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termică'!$C$99:$N$99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termică'!$C$64:$N$64</c:f>
              <c:numCache>
                <c:formatCode>#,##0</c:formatCode>
                <c:ptCount val="12"/>
                <c:pt idx="0">
                  <c:v>206471.223</c:v>
                </c:pt>
                <c:pt idx="1">
                  <c:v>152011.81200000001</c:v>
                </c:pt>
                <c:pt idx="2">
                  <c:v>118867.925</c:v>
                </c:pt>
                <c:pt idx="3">
                  <c:v>67663.532000000007</c:v>
                </c:pt>
                <c:pt idx="4">
                  <c:v>14558.821</c:v>
                </c:pt>
                <c:pt idx="5">
                  <c:v>13797.297</c:v>
                </c:pt>
                <c:pt idx="6">
                  <c:v>10828.109</c:v>
                </c:pt>
                <c:pt idx="7">
                  <c:v>8780.2810000000009</c:v>
                </c:pt>
                <c:pt idx="8">
                  <c:v>12721.138999999999</c:v>
                </c:pt>
                <c:pt idx="9">
                  <c:v>14073.307000000001</c:v>
                </c:pt>
                <c:pt idx="10">
                  <c:v>149555.99900000001</c:v>
                </c:pt>
                <c:pt idx="11">
                  <c:v>188951.019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530-41BC-AEEF-9EFE4D44AF0B}"/>
            </c:ext>
          </c:extLst>
        </c:ser>
        <c:ser>
          <c:idx val="2"/>
          <c:order val="2"/>
          <c:tx>
            <c:strRef>
              <c:f>'Energie termică'!$A$70:$A$74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termică'!$C$99:$N$99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termică'!$C$70:$N$70</c:f>
              <c:numCache>
                <c:formatCode>#,##0</c:formatCode>
                <c:ptCount val="12"/>
                <c:pt idx="0">
                  <c:v>198630.66399999999</c:v>
                </c:pt>
                <c:pt idx="1">
                  <c:v>203758.85500000001</c:v>
                </c:pt>
                <c:pt idx="2">
                  <c:v>174944.58300000001</c:v>
                </c:pt>
                <c:pt idx="3">
                  <c:v>93033.528000000006</c:v>
                </c:pt>
                <c:pt idx="4">
                  <c:v>15485.368</c:v>
                </c:pt>
                <c:pt idx="5">
                  <c:v>12244.883</c:v>
                </c:pt>
                <c:pt idx="6">
                  <c:v>10071.198</c:v>
                </c:pt>
                <c:pt idx="7">
                  <c:v>8796.6260000000002</c:v>
                </c:pt>
                <c:pt idx="8">
                  <c:v>11964.352999999999</c:v>
                </c:pt>
                <c:pt idx="9">
                  <c:v>22025.460999999999</c:v>
                </c:pt>
                <c:pt idx="10">
                  <c:v>147202.90900000001</c:v>
                </c:pt>
                <c:pt idx="11">
                  <c:v>183102.48499999999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530-41BC-AEEF-9EFE4D44AF0B}"/>
            </c:ext>
          </c:extLst>
        </c:ser>
        <c:ser>
          <c:idx val="3"/>
          <c:order val="3"/>
          <c:tx>
            <c:strRef>
              <c:f>'Energie termică'!$A$76:$A$80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termică'!$C$99:$N$99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termică'!$C$76:$N$76</c:f>
              <c:numCache>
                <c:formatCode>#,##0</c:formatCode>
                <c:ptCount val="12"/>
                <c:pt idx="0">
                  <c:v>193303.883</c:v>
                </c:pt>
                <c:pt idx="1">
                  <c:v>161233.432</c:v>
                </c:pt>
                <c:pt idx="2">
                  <c:v>170060.72500000001</c:v>
                </c:pt>
                <c:pt idx="3">
                  <c:v>14749.867</c:v>
                </c:pt>
                <c:pt idx="4">
                  <c:v>15033.175999999999</c:v>
                </c:pt>
                <c:pt idx="5">
                  <c:v>10837.368</c:v>
                </c:pt>
                <c:pt idx="6">
                  <c:v>8541.4480000000003</c:v>
                </c:pt>
                <c:pt idx="7">
                  <c:v>8989.7870000000003</c:v>
                </c:pt>
                <c:pt idx="8">
                  <c:v>11288.172</c:v>
                </c:pt>
                <c:pt idx="9">
                  <c:v>13014.78</c:v>
                </c:pt>
                <c:pt idx="10">
                  <c:v>103120.141</c:v>
                </c:pt>
                <c:pt idx="11">
                  <c:v>173291.49799999999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4530-41BC-AEEF-9EFE4D44AF0B}"/>
            </c:ext>
          </c:extLst>
        </c:ser>
        <c:ser>
          <c:idx val="4"/>
          <c:order val="4"/>
          <c:tx>
            <c:strRef>
              <c:f>'Energie termică'!$A$82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termică'!$C$99:$N$99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termică'!$C$82:$N$82</c:f>
              <c:numCache>
                <c:formatCode>#,##0</c:formatCode>
                <c:ptCount val="12"/>
                <c:pt idx="0">
                  <c:v>165549.49799999999</c:v>
                </c:pt>
                <c:pt idx="1">
                  <c:v>166871.038</c:v>
                </c:pt>
                <c:pt idx="2">
                  <c:v>140671.30100000001</c:v>
                </c:pt>
                <c:pt idx="3">
                  <c:v>44902.652999999998</c:v>
                </c:pt>
                <c:pt idx="4">
                  <c:v>14849.86</c:v>
                </c:pt>
                <c:pt idx="5">
                  <c:v>10220.498</c:v>
                </c:pt>
                <c:pt idx="6">
                  <c:v>9296.8220000000001</c:v>
                </c:pt>
                <c:pt idx="7">
                  <c:v>7020.3649999999998</c:v>
                </c:pt>
                <c:pt idx="8">
                  <c:v>8470.7079999999987</c:v>
                </c:pt>
                <c:pt idx="9">
                  <c:v>11410.635</c:v>
                </c:pt>
                <c:pt idx="10">
                  <c:v>91231.77</c:v>
                </c:pt>
                <c:pt idx="11">
                  <c:v>181311.62100000001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4530-41BC-AEEF-9EFE4D44AF0B}"/>
            </c:ext>
          </c:extLst>
        </c:ser>
        <c:ser>
          <c:idx val="5"/>
          <c:order val="5"/>
          <c:tx>
            <c:strRef>
              <c:f>'Energie termică'!$A$88:$A$92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termică'!$C$99:$N$99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termică'!$C$88:$N$88</c:f>
              <c:numCache>
                <c:formatCode>#,##0</c:formatCode>
                <c:ptCount val="12"/>
                <c:pt idx="0">
                  <c:v>186353.39199999999</c:v>
                </c:pt>
                <c:pt idx="1">
                  <c:v>159602.61199999999</c:v>
                </c:pt>
                <c:pt idx="2">
                  <c:v>152046.42499999999</c:v>
                </c:pt>
                <c:pt idx="3">
                  <c:v>11710.914000000001</c:v>
                </c:pt>
                <c:pt idx="4">
                  <c:v>11954.125</c:v>
                </c:pt>
                <c:pt idx="5">
                  <c:v>9209.9869999999992</c:v>
                </c:pt>
                <c:pt idx="6">
                  <c:v>8267.4429999999993</c:v>
                </c:pt>
                <c:pt idx="7">
                  <c:v>7376.5770000000002</c:v>
                </c:pt>
                <c:pt idx="8">
                  <c:v>8166.4279999999999</c:v>
                </c:pt>
                <c:pt idx="9">
                  <c:v>26824.240000000002</c:v>
                </c:pt>
                <c:pt idx="10">
                  <c:v>146108.73300000001</c:v>
                </c:pt>
                <c:pt idx="11">
                  <c:v>197271.701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530-41BC-AEEF-9EFE4D44AF0B}"/>
            </c:ext>
          </c:extLst>
        </c:ser>
        <c:ser>
          <c:idx val="6"/>
          <c:order val="6"/>
          <c:tx>
            <c:strRef>
              <c:f>'Energie termică'!$A$94:$A$98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termică'!$C$99:$N$99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termică'!$C$94:$N$94</c:f>
              <c:numCache>
                <c:formatCode>#,##0</c:formatCode>
                <c:ptCount val="12"/>
                <c:pt idx="0">
                  <c:v>172542.92296</c:v>
                </c:pt>
                <c:pt idx="1">
                  <c:v>186461.56745999999</c:v>
                </c:pt>
                <c:pt idx="2">
                  <c:v>125329.73699999999</c:v>
                </c:pt>
                <c:pt idx="3">
                  <c:v>20706.832999999999</c:v>
                </c:pt>
                <c:pt idx="4">
                  <c:v>11732.857269999999</c:v>
                </c:pt>
                <c:pt idx="5">
                  <c:v>9803.3478999999988</c:v>
                </c:pt>
                <c:pt idx="6">
                  <c:v>8175.33932</c:v>
                </c:pt>
                <c:pt idx="7">
                  <c:v>7292.1068399999995</c:v>
                </c:pt>
                <c:pt idx="8">
                  <c:v>9231.16914</c:v>
                </c:pt>
                <c:pt idx="9">
                  <c:v>44880.052519999997</c:v>
                </c:pt>
                <c:pt idx="10">
                  <c:v>129821.04485000001</c:v>
                </c:pt>
                <c:pt idx="11">
                  <c:v>176085.42997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665-49D5-B61B-65413B80B063}"/>
            </c:ext>
          </c:extLst>
        </c:ser>
        <c:ser>
          <c:idx val="7"/>
          <c:order val="7"/>
          <c:tx>
            <c:v>2026</c:v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termică'!$C$99:$N$99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termică'!$C$100:$N$100</c:f>
              <c:numCache>
                <c:formatCode>#,##0</c:formatCode>
                <c:ptCount val="12"/>
                <c:pt idx="0">
                  <c:v>214511.83777000001</c:v>
                </c:pt>
                <c:pt idx="1">
                  <c:v>201524.46067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83-4883-BF55-78E14CC9DF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544920320"/>
        <c:axId val="-544913792"/>
      </c:barChart>
      <c:catAx>
        <c:axId val="-54492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544913792"/>
        <c:crosses val="autoZero"/>
        <c:auto val="1"/>
        <c:lblAlgn val="ctr"/>
        <c:lblOffset val="100"/>
        <c:noMultiLvlLbl val="0"/>
      </c:catAx>
      <c:valAx>
        <c:axId val="-54491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54492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energie termică în luna </a:t>
            </a:r>
            <a:r>
              <a:rPr lang="ro-RO" sz="1400" b="1" i="0" u="none" strike="noStrike" baseline="0">
                <a:effectLst/>
              </a:rPr>
              <a:t>decembrie</a:t>
            </a: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, Gcal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2019-2025'!$CM$9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2019-2025'!$D$9:$J$9</c:f>
              <c:numCache>
                <c:formatCode>General</c:formatCode>
                <c:ptCount val="7"/>
                <c:pt idx="0">
                  <c:v>197240.50400000002</c:v>
                </c:pt>
                <c:pt idx="1">
                  <c:v>210967.21900000001</c:v>
                </c:pt>
                <c:pt idx="2">
                  <c:v>206309.185</c:v>
                </c:pt>
                <c:pt idx="3">
                  <c:v>196037.41800000001</c:v>
                </c:pt>
                <c:pt idx="4">
                  <c:v>204763.20650000003</c:v>
                </c:pt>
                <c:pt idx="5">
                  <c:v>220869.421</c:v>
                </c:pt>
                <c:pt idx="6">
                  <c:v>198872.66496999998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C5-4DA9-A51C-8C8CE4B97C3E}"/>
            </c:ext>
          </c:extLst>
        </c:ser>
        <c:ser>
          <c:idx val="1"/>
          <c:order val="1"/>
          <c:tx>
            <c:strRef>
              <c:f>'[1]Ev. Consum 2019-2025'!$CM$10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2019-2025'!$D$10:$J$10</c:f>
              <c:numCache>
                <c:formatCode>General</c:formatCode>
                <c:ptCount val="7"/>
                <c:pt idx="0">
                  <c:v>35176.642</c:v>
                </c:pt>
                <c:pt idx="1">
                  <c:v>40174.129000000001</c:v>
                </c:pt>
                <c:pt idx="2">
                  <c:v>38225.951000000001</c:v>
                </c:pt>
                <c:pt idx="3">
                  <c:v>37738.909</c:v>
                </c:pt>
                <c:pt idx="4">
                  <c:v>40115.754500000003</c:v>
                </c:pt>
                <c:pt idx="5">
                  <c:v>43009.133121939994</c:v>
                </c:pt>
                <c:pt idx="6">
                  <c:v>41521.71397112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C5-4DA9-A51C-8C8CE4B97C3E}"/>
            </c:ext>
          </c:extLst>
        </c:ser>
        <c:ser>
          <c:idx val="2"/>
          <c:order val="2"/>
          <c:tx>
            <c:strRef>
              <c:f>'[1]Ev. Consum 2019-2025'!$CM$11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2019-2025'!$D$11:$J$11</c:f>
              <c:numCache>
                <c:formatCode>General</c:formatCode>
                <c:ptCount val="7"/>
                <c:pt idx="0">
                  <c:v>23304.497000000003</c:v>
                </c:pt>
                <c:pt idx="1">
                  <c:v>26773.522000000001</c:v>
                </c:pt>
                <c:pt idx="2">
                  <c:v>24464.696</c:v>
                </c:pt>
                <c:pt idx="3">
                  <c:v>22915.856</c:v>
                </c:pt>
                <c:pt idx="4">
                  <c:v>22675.310400000002</c:v>
                </c:pt>
                <c:pt idx="5">
                  <c:v>25083.380052199998</c:v>
                </c:pt>
                <c:pt idx="6">
                  <c:v>22905.657776310003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FC5-4DA9-A51C-8C8CE4B97C3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646112"/>
        <c:axId val="918651872"/>
      </c:lineChart>
      <c:catAx>
        <c:axId val="91864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918651872"/>
        <c:crosses val="autoZero"/>
        <c:auto val="1"/>
        <c:lblAlgn val="ctr"/>
        <c:lblOffset val="100"/>
        <c:noMultiLvlLbl val="0"/>
      </c:catAx>
      <c:valAx>
        <c:axId val="91865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91864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Chișinău, SA „Termoelectrica” - Instituții publice, </a:t>
            </a:r>
            <a:r>
              <a:rPr lang="ro-RO" sz="14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Gcal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'Energie termică'!$A$58:$A$62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termică'!$C$99:$N$99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termică'!$C$59:$N$59</c:f>
              <c:numCache>
                <c:formatCode>#,##0</c:formatCode>
                <c:ptCount val="12"/>
                <c:pt idx="0">
                  <c:v>39102.455000000002</c:v>
                </c:pt>
                <c:pt idx="1">
                  <c:v>33299.828999999998</c:v>
                </c:pt>
                <c:pt idx="2">
                  <c:v>24444.893</c:v>
                </c:pt>
                <c:pt idx="3">
                  <c:v>9628.3009999999995</c:v>
                </c:pt>
                <c:pt idx="4">
                  <c:v>1011.6180000000001</c:v>
                </c:pt>
                <c:pt idx="5">
                  <c:v>555.62199999999996</c:v>
                </c:pt>
                <c:pt idx="6">
                  <c:v>403.68900000000002</c:v>
                </c:pt>
                <c:pt idx="7">
                  <c:v>341.74799999999999</c:v>
                </c:pt>
                <c:pt idx="8">
                  <c:v>698.83500000000004</c:v>
                </c:pt>
                <c:pt idx="9">
                  <c:v>2734.1959999999999</c:v>
                </c:pt>
                <c:pt idx="10">
                  <c:v>18480.296999999999</c:v>
                </c:pt>
                <c:pt idx="11">
                  <c:v>29938.831999999999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D0-4D32-9926-C22F31F8C6A0}"/>
            </c:ext>
          </c:extLst>
        </c:ser>
        <c:ser>
          <c:idx val="2"/>
          <c:order val="1"/>
          <c:tx>
            <c:strRef>
              <c:f>'Energie termică'!$A$64:$A$68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termică'!$C$99:$N$99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termică'!$C$65:$N$65</c:f>
              <c:numCache>
                <c:formatCode>#,##0</c:formatCode>
                <c:ptCount val="12"/>
                <c:pt idx="0">
                  <c:v>36489.684999999998</c:v>
                </c:pt>
                <c:pt idx="1">
                  <c:v>27931.891</c:v>
                </c:pt>
                <c:pt idx="2">
                  <c:v>16846.169999999998</c:v>
                </c:pt>
                <c:pt idx="3">
                  <c:v>3051.9940000000001</c:v>
                </c:pt>
                <c:pt idx="4">
                  <c:v>174.33099999999999</c:v>
                </c:pt>
                <c:pt idx="5">
                  <c:v>161.26</c:v>
                </c:pt>
                <c:pt idx="6">
                  <c:v>129.12100000000001</c:v>
                </c:pt>
                <c:pt idx="7">
                  <c:v>103.983</c:v>
                </c:pt>
                <c:pt idx="8">
                  <c:v>426.47500000000002</c:v>
                </c:pt>
                <c:pt idx="9">
                  <c:v>2341.3649999999998</c:v>
                </c:pt>
                <c:pt idx="10">
                  <c:v>23305.95</c:v>
                </c:pt>
                <c:pt idx="11">
                  <c:v>34178.328999999998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D0-4D32-9926-C22F31F8C6A0}"/>
            </c:ext>
          </c:extLst>
        </c:ser>
        <c:ser>
          <c:idx val="3"/>
          <c:order val="2"/>
          <c:tx>
            <c:strRef>
              <c:f>'Energie termică'!$A$70:$A$74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termică'!$C$99:$N$99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termică'!$C$71:$N$71</c:f>
              <c:numCache>
                <c:formatCode>#,##0</c:formatCode>
                <c:ptCount val="12"/>
                <c:pt idx="0">
                  <c:v>34726.353000000003</c:v>
                </c:pt>
                <c:pt idx="1">
                  <c:v>37301.769999999997</c:v>
                </c:pt>
                <c:pt idx="2">
                  <c:v>32016.666000000001</c:v>
                </c:pt>
                <c:pt idx="3">
                  <c:v>14348.213</c:v>
                </c:pt>
                <c:pt idx="4">
                  <c:v>969.45699999999999</c:v>
                </c:pt>
                <c:pt idx="5">
                  <c:v>657.95100000000002</c:v>
                </c:pt>
                <c:pt idx="6">
                  <c:v>360.66800000000001</c:v>
                </c:pt>
                <c:pt idx="7">
                  <c:v>296.89400000000001</c:v>
                </c:pt>
                <c:pt idx="8">
                  <c:v>714.91399999999999</c:v>
                </c:pt>
                <c:pt idx="9">
                  <c:v>5219.7049999999999</c:v>
                </c:pt>
                <c:pt idx="10">
                  <c:v>22877.289000000001</c:v>
                </c:pt>
                <c:pt idx="11">
                  <c:v>32282.350999999999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D0-4D32-9926-C22F31F8C6A0}"/>
            </c:ext>
          </c:extLst>
        </c:ser>
        <c:ser>
          <c:idx val="4"/>
          <c:order val="3"/>
          <c:tx>
            <c:strRef>
              <c:f>'Energie termică'!$A$76:$A$80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termică'!$C$99:$N$99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termică'!$C$77:$N$77</c:f>
              <c:numCache>
                <c:formatCode>#,##0</c:formatCode>
                <c:ptCount val="12"/>
                <c:pt idx="0">
                  <c:v>32958.178</c:v>
                </c:pt>
                <c:pt idx="1">
                  <c:v>28446.749</c:v>
                </c:pt>
                <c:pt idx="2">
                  <c:v>27376.447</c:v>
                </c:pt>
                <c:pt idx="3">
                  <c:v>3222.3939999999998</c:v>
                </c:pt>
                <c:pt idx="4">
                  <c:v>955.43600000000004</c:v>
                </c:pt>
                <c:pt idx="5">
                  <c:v>593.19500000000005</c:v>
                </c:pt>
                <c:pt idx="6">
                  <c:v>350.89400000000001</c:v>
                </c:pt>
                <c:pt idx="7">
                  <c:v>444.19799999999998</c:v>
                </c:pt>
                <c:pt idx="8">
                  <c:v>720.14099999999996</c:v>
                </c:pt>
                <c:pt idx="9">
                  <c:v>2718.6849999999999</c:v>
                </c:pt>
                <c:pt idx="10">
                  <c:v>19065.393</c:v>
                </c:pt>
                <c:pt idx="11">
                  <c:v>31332.659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D0-4D32-9926-C22F31F8C6A0}"/>
            </c:ext>
          </c:extLst>
        </c:ser>
        <c:ser>
          <c:idx val="0"/>
          <c:order val="4"/>
          <c:tx>
            <c:strRef>
              <c:f>'Energie termică'!$A$82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termică'!$C$99:$N$99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termică'!$C$83:$N$83</c:f>
              <c:numCache>
                <c:formatCode>#,##0</c:formatCode>
                <c:ptCount val="12"/>
                <c:pt idx="0">
                  <c:v>28913.535000000003</c:v>
                </c:pt>
                <c:pt idx="1">
                  <c:v>30079.271000000001</c:v>
                </c:pt>
                <c:pt idx="2">
                  <c:v>21645.832999999999</c:v>
                </c:pt>
                <c:pt idx="3">
                  <c:v>9053.5590000000011</c:v>
                </c:pt>
                <c:pt idx="4">
                  <c:v>1182.721</c:v>
                </c:pt>
                <c:pt idx="5">
                  <c:v>640.88400000000001</c:v>
                </c:pt>
                <c:pt idx="6">
                  <c:v>430.65899999999999</c:v>
                </c:pt>
                <c:pt idx="7">
                  <c:v>372.66899999999998</c:v>
                </c:pt>
                <c:pt idx="8">
                  <c:v>650.17200000000003</c:v>
                </c:pt>
                <c:pt idx="9">
                  <c:v>1077.951</c:v>
                </c:pt>
                <c:pt idx="10">
                  <c:v>16548.598999999998</c:v>
                </c:pt>
                <c:pt idx="11">
                  <c:v>31842.546000000002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8D0-4D32-9926-C22F31F8C6A0}"/>
            </c:ext>
          </c:extLst>
        </c:ser>
        <c:ser>
          <c:idx val="5"/>
          <c:order val="5"/>
          <c:tx>
            <c:strRef>
              <c:f>'Energie termică'!$A$88:$A$92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termică'!$C$99:$N$99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termică'!$C$89:$N$89</c:f>
              <c:numCache>
                <c:formatCode>#,##0</c:formatCode>
                <c:ptCount val="12"/>
                <c:pt idx="0">
                  <c:v>34213.161999999997</c:v>
                </c:pt>
                <c:pt idx="1">
                  <c:v>26817.063999999998</c:v>
                </c:pt>
                <c:pt idx="2">
                  <c:v>25980.444</c:v>
                </c:pt>
                <c:pt idx="3">
                  <c:v>1111.075</c:v>
                </c:pt>
                <c:pt idx="4">
                  <c:v>903.12300000000005</c:v>
                </c:pt>
                <c:pt idx="5">
                  <c:v>581.125</c:v>
                </c:pt>
                <c:pt idx="6">
                  <c:v>344.63900000000001</c:v>
                </c:pt>
                <c:pt idx="7">
                  <c:v>338.32</c:v>
                </c:pt>
                <c:pt idx="8">
                  <c:v>678.54100000000005</c:v>
                </c:pt>
                <c:pt idx="9">
                  <c:v>4535.0079999999998</c:v>
                </c:pt>
                <c:pt idx="10">
                  <c:v>25361.016</c:v>
                </c:pt>
                <c:pt idx="11">
                  <c:v>35278.023999999998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8D0-4D32-9926-C22F31F8C6A0}"/>
            </c:ext>
          </c:extLst>
        </c:ser>
        <c:ser>
          <c:idx val="6"/>
          <c:order val="6"/>
          <c:tx>
            <c:strRef>
              <c:f>'Energie termică'!$A$94:$A$98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termică'!$C$99:$N$99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termică'!$C$95:$N$95</c:f>
              <c:numCache>
                <c:formatCode>#,##0</c:formatCode>
                <c:ptCount val="12"/>
                <c:pt idx="0">
                  <c:v>30031.234080000002</c:v>
                </c:pt>
                <c:pt idx="1">
                  <c:v>34108.69528</c:v>
                </c:pt>
                <c:pt idx="2">
                  <c:v>22449.117999999999</c:v>
                </c:pt>
                <c:pt idx="3">
                  <c:v>6219.0029999999997</c:v>
                </c:pt>
                <c:pt idx="4">
                  <c:v>1041.23794</c:v>
                </c:pt>
                <c:pt idx="5">
                  <c:v>664.54115000000002</c:v>
                </c:pt>
                <c:pt idx="6">
                  <c:v>330.43997999999999</c:v>
                </c:pt>
                <c:pt idx="7">
                  <c:v>346.31531999999999</c:v>
                </c:pt>
                <c:pt idx="8">
                  <c:v>683.80939999999998</c:v>
                </c:pt>
                <c:pt idx="9">
                  <c:v>9384.4146099999998</c:v>
                </c:pt>
                <c:pt idx="10">
                  <c:v>21560.465969999997</c:v>
                </c:pt>
                <c:pt idx="11">
                  <c:v>33621.734259999997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C3-4470-A23A-717EDD782E1A}"/>
            </c:ext>
          </c:extLst>
        </c:ser>
        <c:ser>
          <c:idx val="7"/>
          <c:order val="7"/>
          <c:tx>
            <c:v>2026</c:v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termică'!$C$99:$N$99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termică'!$C$101:$N$101</c:f>
              <c:numCache>
                <c:formatCode>#,##0</c:formatCode>
                <c:ptCount val="12"/>
                <c:pt idx="0">
                  <c:v>38110.464999999997</c:v>
                </c:pt>
                <c:pt idx="1">
                  <c:v>36703.187389999999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05-4CE5-8E98-F8FC30BA74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73902432"/>
        <c:axId val="-273901344"/>
      </c:barChart>
      <c:catAx>
        <c:axId val="-27390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901344"/>
        <c:crosses val="autoZero"/>
        <c:auto val="1"/>
        <c:lblAlgn val="ctr"/>
        <c:lblOffset val="100"/>
        <c:noMultiLvlLbl val="0"/>
      </c:catAx>
      <c:valAx>
        <c:axId val="-27390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90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Chișinău - Temperatura medie, grade Celsius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'Energie termică'!$A$58:$A$62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termică'!$C$93:$N$93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termică'!$C$62:$N$62</c:f>
              <c:numCache>
                <c:formatCode>#,##0.0</c:formatCode>
                <c:ptCount val="12"/>
                <c:pt idx="0">
                  <c:v>-2.6</c:v>
                </c:pt>
                <c:pt idx="1">
                  <c:v>2.2999999999999998</c:v>
                </c:pt>
                <c:pt idx="2">
                  <c:v>7.4</c:v>
                </c:pt>
                <c:pt idx="3">
                  <c:v>10.6</c:v>
                </c:pt>
                <c:pt idx="4">
                  <c:v>17</c:v>
                </c:pt>
                <c:pt idx="5">
                  <c:v>23.5</c:v>
                </c:pt>
                <c:pt idx="6">
                  <c:v>22.2</c:v>
                </c:pt>
                <c:pt idx="7">
                  <c:v>23.8</c:v>
                </c:pt>
                <c:pt idx="8">
                  <c:v>18.600000000000001</c:v>
                </c:pt>
                <c:pt idx="9">
                  <c:v>12.3</c:v>
                </c:pt>
                <c:pt idx="10">
                  <c:v>8</c:v>
                </c:pt>
                <c:pt idx="11">
                  <c:v>3.5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70-4F62-8432-5534CC4B3723}"/>
            </c:ext>
          </c:extLst>
        </c:ser>
        <c:ser>
          <c:idx val="5"/>
          <c:order val="1"/>
          <c:tx>
            <c:strRef>
              <c:f>'Energie termică'!$A$64:$A$68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termică'!$C$93:$N$93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termică'!$C$68:$N$68</c:f>
              <c:numCache>
                <c:formatCode>#,##0.0</c:formatCode>
                <c:ptCount val="12"/>
                <c:pt idx="0">
                  <c:v>1.5</c:v>
                </c:pt>
                <c:pt idx="1">
                  <c:v>4.5999999999999996</c:v>
                </c:pt>
                <c:pt idx="2">
                  <c:v>8.4</c:v>
                </c:pt>
                <c:pt idx="3">
                  <c:v>11.8</c:v>
                </c:pt>
                <c:pt idx="4">
                  <c:v>14.4</c:v>
                </c:pt>
                <c:pt idx="5">
                  <c:v>21.8</c:v>
                </c:pt>
                <c:pt idx="6">
                  <c:v>23.7</c:v>
                </c:pt>
                <c:pt idx="7">
                  <c:v>24</c:v>
                </c:pt>
                <c:pt idx="8">
                  <c:v>20.8</c:v>
                </c:pt>
                <c:pt idx="9">
                  <c:v>14.6</c:v>
                </c:pt>
                <c:pt idx="10">
                  <c:v>4.8</c:v>
                </c:pt>
                <c:pt idx="11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D70-4F62-8432-5534CC4B3723}"/>
            </c:ext>
          </c:extLst>
        </c:ser>
        <c:ser>
          <c:idx val="6"/>
          <c:order val="2"/>
          <c:tx>
            <c:strRef>
              <c:f>'Energie termică'!$A$70:$A$74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termică'!$C$93:$N$93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termică'!$C$74:$N$74</c:f>
              <c:numCache>
                <c:formatCode>#,##0.0</c:formatCode>
                <c:ptCount val="12"/>
                <c:pt idx="0">
                  <c:v>0.1</c:v>
                </c:pt>
                <c:pt idx="1">
                  <c:v>-0.3</c:v>
                </c:pt>
                <c:pt idx="2">
                  <c:v>3.8</c:v>
                </c:pt>
                <c:pt idx="3">
                  <c:v>8.5</c:v>
                </c:pt>
                <c:pt idx="4">
                  <c:v>15.3</c:v>
                </c:pt>
                <c:pt idx="5">
                  <c:v>20.2</c:v>
                </c:pt>
                <c:pt idx="6">
                  <c:v>24</c:v>
                </c:pt>
                <c:pt idx="7">
                  <c:v>21.7</c:v>
                </c:pt>
                <c:pt idx="8">
                  <c:v>15.7</c:v>
                </c:pt>
                <c:pt idx="9">
                  <c:v>10.199999999999999</c:v>
                </c:pt>
                <c:pt idx="10">
                  <c:v>6.9</c:v>
                </c:pt>
                <c:pt idx="11">
                  <c:v>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D70-4F62-8432-5534CC4B3723}"/>
            </c:ext>
          </c:extLst>
        </c:ser>
        <c:ser>
          <c:idx val="7"/>
          <c:order val="3"/>
          <c:tx>
            <c:strRef>
              <c:f>'Energie termică'!$A$76:$A$80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termică'!$C$93:$N$93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termică'!$C$80:$N$80</c:f>
              <c:numCache>
                <c:formatCode>#,##0.0</c:formatCode>
                <c:ptCount val="12"/>
                <c:pt idx="0">
                  <c:v>0.2</c:v>
                </c:pt>
                <c:pt idx="1">
                  <c:v>3.6</c:v>
                </c:pt>
                <c:pt idx="2">
                  <c:v>3.7</c:v>
                </c:pt>
                <c:pt idx="3">
                  <c:v>10.6</c:v>
                </c:pt>
                <c:pt idx="4">
                  <c:v>16.8</c:v>
                </c:pt>
                <c:pt idx="5">
                  <c:v>22.3</c:v>
                </c:pt>
                <c:pt idx="6">
                  <c:v>23.6</c:v>
                </c:pt>
                <c:pt idx="7">
                  <c:v>23.7</c:v>
                </c:pt>
                <c:pt idx="8">
                  <c:v>16.100000000000001</c:v>
                </c:pt>
                <c:pt idx="9">
                  <c:v>12.7</c:v>
                </c:pt>
                <c:pt idx="10">
                  <c:v>5.8</c:v>
                </c:pt>
                <c:pt idx="11">
                  <c:v>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D70-4F62-8432-5534CC4B3723}"/>
            </c:ext>
          </c:extLst>
        </c:ser>
        <c:ser>
          <c:idx val="0"/>
          <c:order val="4"/>
          <c:tx>
            <c:strRef>
              <c:f>'Energie termică'!$A$82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termică'!$C$93:$N$93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termică'!$C$86:$N$86</c:f>
              <c:numCache>
                <c:formatCode>#,##0.0</c:formatCode>
                <c:ptCount val="12"/>
                <c:pt idx="0">
                  <c:v>2.1</c:v>
                </c:pt>
                <c:pt idx="1">
                  <c:v>2</c:v>
                </c:pt>
                <c:pt idx="2">
                  <c:v>6.7</c:v>
                </c:pt>
                <c:pt idx="3">
                  <c:v>9.1999999999999993</c:v>
                </c:pt>
                <c:pt idx="4">
                  <c:v>16.600000000000001</c:v>
                </c:pt>
                <c:pt idx="5">
                  <c:v>21.3</c:v>
                </c:pt>
                <c:pt idx="6">
                  <c:v>23.8</c:v>
                </c:pt>
                <c:pt idx="7">
                  <c:v>25.5</c:v>
                </c:pt>
                <c:pt idx="8">
                  <c:v>21</c:v>
                </c:pt>
                <c:pt idx="9">
                  <c:v>15.1</c:v>
                </c:pt>
                <c:pt idx="10">
                  <c:v>6.6</c:v>
                </c:pt>
                <c:pt idx="11">
                  <c:v>2.9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D70-4F62-8432-5534CC4B3723}"/>
            </c:ext>
          </c:extLst>
        </c:ser>
        <c:ser>
          <c:idx val="1"/>
          <c:order val="5"/>
          <c:tx>
            <c:strRef>
              <c:f>'Energie termică'!$A$88:$A$92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termică'!$C$93:$N$93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termică'!$C$92:$N$92</c:f>
              <c:numCache>
                <c:formatCode>#,##0.0</c:formatCode>
                <c:ptCount val="12"/>
                <c:pt idx="0">
                  <c:v>0</c:v>
                </c:pt>
                <c:pt idx="1">
                  <c:v>6.1</c:v>
                </c:pt>
                <c:pt idx="2">
                  <c:v>6.6</c:v>
                </c:pt>
                <c:pt idx="3">
                  <c:v>14.9</c:v>
                </c:pt>
                <c:pt idx="4">
                  <c:v>16.600000000000001</c:v>
                </c:pt>
                <c:pt idx="5">
                  <c:v>22.8</c:v>
                </c:pt>
                <c:pt idx="6">
                  <c:v>26</c:v>
                </c:pt>
                <c:pt idx="7">
                  <c:v>25.3</c:v>
                </c:pt>
                <c:pt idx="8">
                  <c:v>19.7</c:v>
                </c:pt>
                <c:pt idx="9">
                  <c:v>11.9</c:v>
                </c:pt>
                <c:pt idx="10">
                  <c:v>4.2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D70-4F62-8432-5534CC4B3723}"/>
            </c:ext>
          </c:extLst>
        </c:ser>
        <c:ser>
          <c:idx val="2"/>
          <c:order val="6"/>
          <c:tx>
            <c:v>2025</c:v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termică'!$C$93:$N$93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termică'!$C$98:$N$98</c:f>
              <c:numCache>
                <c:formatCode>#,##0.0</c:formatCode>
                <c:ptCount val="12"/>
                <c:pt idx="0">
                  <c:v>3.1</c:v>
                </c:pt>
                <c:pt idx="1">
                  <c:v>-2.1</c:v>
                </c:pt>
                <c:pt idx="2">
                  <c:v>8.4</c:v>
                </c:pt>
                <c:pt idx="3">
                  <c:v>10.43</c:v>
                </c:pt>
                <c:pt idx="4">
                  <c:v>13.4</c:v>
                </c:pt>
                <c:pt idx="5">
                  <c:v>20.7</c:v>
                </c:pt>
                <c:pt idx="6">
                  <c:v>24.2</c:v>
                </c:pt>
                <c:pt idx="7">
                  <c:v>23.5</c:v>
                </c:pt>
                <c:pt idx="8">
                  <c:v>18.600000000000001</c:v>
                </c:pt>
                <c:pt idx="9">
                  <c:v>10.3</c:v>
                </c:pt>
                <c:pt idx="10">
                  <c:v>8.1999999999999993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8B-4034-8408-A3BD3CF5A1E3}"/>
            </c:ext>
          </c:extLst>
        </c:ser>
        <c:ser>
          <c:idx val="3"/>
          <c:order val="7"/>
          <c:tx>
            <c:v>2026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'Energie termică'!$C$104:$N$104</c:f>
              <c:numCache>
                <c:formatCode>#,##0.0</c:formatCode>
                <c:ptCount val="12"/>
                <c:pt idx="0">
                  <c:v>-3.6</c:v>
                </c:pt>
                <c:pt idx="1">
                  <c:v>-1.8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FB6-45B7-AB89-FE396FE75F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73907872"/>
        <c:axId val="-273900800"/>
      </c:barChart>
      <c:catAx>
        <c:axId val="-2739078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900800"/>
        <c:crosses val="autoZero"/>
        <c:auto val="1"/>
        <c:lblAlgn val="ctr"/>
        <c:lblOffset val="100"/>
        <c:noMultiLvlLbl val="0"/>
      </c:catAx>
      <c:valAx>
        <c:axId val="-273900800"/>
        <c:scaling>
          <c:orientation val="minMax"/>
          <c:max val="30"/>
          <c:min val="-7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9078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Chișinău,  SA „Termoelectrica” - Agenți economici, </a:t>
            </a:r>
            <a:r>
              <a:rPr lang="ro-RO" sz="14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Gcal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'Energie termică'!$A$58:$A$62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termică'!$C$99:$N$99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termică'!$C$60:$N$60</c:f>
              <c:numCache>
                <c:formatCode>#,##0</c:formatCode>
                <c:ptCount val="12"/>
                <c:pt idx="0">
                  <c:v>29525.048999999999</c:v>
                </c:pt>
                <c:pt idx="1">
                  <c:v>25229.752</c:v>
                </c:pt>
                <c:pt idx="2">
                  <c:v>16383.349</c:v>
                </c:pt>
                <c:pt idx="3">
                  <c:v>5598.6019999999999</c:v>
                </c:pt>
                <c:pt idx="4">
                  <c:v>793.55799999999999</c:v>
                </c:pt>
                <c:pt idx="5">
                  <c:v>539.18600000000004</c:v>
                </c:pt>
                <c:pt idx="6">
                  <c:v>401.02499999999998</c:v>
                </c:pt>
                <c:pt idx="7">
                  <c:v>339.88299999999998</c:v>
                </c:pt>
                <c:pt idx="8">
                  <c:v>404.58600000000001</c:v>
                </c:pt>
                <c:pt idx="9">
                  <c:v>1515.8610000000001</c:v>
                </c:pt>
                <c:pt idx="10">
                  <c:v>11307.789000000001</c:v>
                </c:pt>
                <c:pt idx="11">
                  <c:v>21851.077000000001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622-4B3F-ACC7-D52D7C41A0EB}"/>
            </c:ext>
          </c:extLst>
        </c:ser>
        <c:ser>
          <c:idx val="3"/>
          <c:order val="1"/>
          <c:tx>
            <c:strRef>
              <c:f>'Energie termică'!$A$64:$A$68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termică'!$C$99:$N$99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termică'!$C$66:$N$66</c:f>
              <c:numCache>
                <c:formatCode>#,##0</c:formatCode>
                <c:ptCount val="12"/>
                <c:pt idx="0">
                  <c:v>27449.871999999999</c:v>
                </c:pt>
                <c:pt idx="1">
                  <c:v>20439.420999999998</c:v>
                </c:pt>
                <c:pt idx="2">
                  <c:v>12059.788</c:v>
                </c:pt>
                <c:pt idx="3">
                  <c:v>5506.1459999999997</c:v>
                </c:pt>
                <c:pt idx="4">
                  <c:v>1338.117</c:v>
                </c:pt>
                <c:pt idx="5">
                  <c:v>840.87300000000005</c:v>
                </c:pt>
                <c:pt idx="6">
                  <c:v>384.88799999999998</c:v>
                </c:pt>
                <c:pt idx="7">
                  <c:v>324.30099999999999</c:v>
                </c:pt>
                <c:pt idx="8">
                  <c:v>435.226</c:v>
                </c:pt>
                <c:pt idx="9">
                  <c:v>1202.761</c:v>
                </c:pt>
                <c:pt idx="10">
                  <c:v>14603.992</c:v>
                </c:pt>
                <c:pt idx="11">
                  <c:v>25194.621999999999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622-4B3F-ACC7-D52D7C41A0EB}"/>
            </c:ext>
          </c:extLst>
        </c:ser>
        <c:ser>
          <c:idx val="4"/>
          <c:order val="2"/>
          <c:tx>
            <c:strRef>
              <c:f>'Energie termică'!$A$70:$A$74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termică'!$C$99:$N$99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termică'!$C$72:$N$72</c:f>
              <c:numCache>
                <c:formatCode>#,##0</c:formatCode>
                <c:ptCount val="12"/>
                <c:pt idx="0">
                  <c:v>25058.028999999999</c:v>
                </c:pt>
                <c:pt idx="1">
                  <c:v>27419.285</c:v>
                </c:pt>
                <c:pt idx="2">
                  <c:v>22223.282999999999</c:v>
                </c:pt>
                <c:pt idx="3">
                  <c:v>8428.6929999999993</c:v>
                </c:pt>
                <c:pt idx="4">
                  <c:v>769.78899999999999</c:v>
                </c:pt>
                <c:pt idx="5">
                  <c:v>519.11300000000006</c:v>
                </c:pt>
                <c:pt idx="6">
                  <c:v>425.09199999999998</c:v>
                </c:pt>
                <c:pt idx="7">
                  <c:v>391.20600000000002</c:v>
                </c:pt>
                <c:pt idx="8">
                  <c:v>543.70799999999997</c:v>
                </c:pt>
                <c:pt idx="9">
                  <c:v>3541.6039999999998</c:v>
                </c:pt>
                <c:pt idx="10">
                  <c:v>15891.88</c:v>
                </c:pt>
                <c:pt idx="11">
                  <c:v>22839.896000000001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622-4B3F-ACC7-D52D7C41A0EB}"/>
            </c:ext>
          </c:extLst>
        </c:ser>
        <c:ser>
          <c:idx val="5"/>
          <c:order val="3"/>
          <c:tx>
            <c:strRef>
              <c:f>'Energie termică'!$A$76:$A$80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termică'!$C$99:$N$99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termică'!$C$78:$N$78</c:f>
              <c:numCache>
                <c:formatCode>#,##0</c:formatCode>
                <c:ptCount val="12"/>
                <c:pt idx="0">
                  <c:v>24345.080999999998</c:v>
                </c:pt>
                <c:pt idx="1">
                  <c:v>19967.618999999999</c:v>
                </c:pt>
                <c:pt idx="2">
                  <c:v>19011.864000000001</c:v>
                </c:pt>
                <c:pt idx="3">
                  <c:v>2166.0540000000001</c:v>
                </c:pt>
                <c:pt idx="4">
                  <c:v>753.024</c:v>
                </c:pt>
                <c:pt idx="5">
                  <c:v>510.80599999999998</c:v>
                </c:pt>
                <c:pt idx="6">
                  <c:v>375.44299999999998</c:v>
                </c:pt>
                <c:pt idx="7">
                  <c:v>365.08800000000002</c:v>
                </c:pt>
                <c:pt idx="8">
                  <c:v>450.03</c:v>
                </c:pt>
                <c:pt idx="9">
                  <c:v>1053.375</c:v>
                </c:pt>
                <c:pt idx="10">
                  <c:v>10447.448</c:v>
                </c:pt>
                <c:pt idx="11">
                  <c:v>20678.006000000001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622-4B3F-ACC7-D52D7C41A0EB}"/>
            </c:ext>
          </c:extLst>
        </c:ser>
        <c:ser>
          <c:idx val="0"/>
          <c:order val="4"/>
          <c:tx>
            <c:strRef>
              <c:f>'Energie termică'!$A$82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termică'!$C$99:$N$99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termică'!$C$84:$N$84</c:f>
              <c:numCache>
                <c:formatCode>#,##0</c:formatCode>
                <c:ptCount val="12"/>
                <c:pt idx="0">
                  <c:v>19672.949000000001</c:v>
                </c:pt>
                <c:pt idx="1">
                  <c:v>19970.532999999999</c:v>
                </c:pt>
                <c:pt idx="2">
                  <c:v>12907.388999999999</c:v>
                </c:pt>
                <c:pt idx="3">
                  <c:v>5182.59</c:v>
                </c:pt>
                <c:pt idx="4">
                  <c:v>834.83299999999997</c:v>
                </c:pt>
                <c:pt idx="5">
                  <c:v>498.11900000000003</c:v>
                </c:pt>
                <c:pt idx="6">
                  <c:v>411.14600000000002</c:v>
                </c:pt>
                <c:pt idx="7">
                  <c:v>411.30200000000002</c:v>
                </c:pt>
                <c:pt idx="8">
                  <c:v>393.25599999999997</c:v>
                </c:pt>
                <c:pt idx="9">
                  <c:v>675.029</c:v>
                </c:pt>
                <c:pt idx="10">
                  <c:v>9580.8240000000005</c:v>
                </c:pt>
                <c:pt idx="11">
                  <c:v>21246.942000000003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622-4B3F-ACC7-D52D7C41A0EB}"/>
            </c:ext>
          </c:extLst>
        </c:ser>
        <c:ser>
          <c:idx val="1"/>
          <c:order val="5"/>
          <c:tx>
            <c:strRef>
              <c:f>'Energie termică'!$A$88:$A$92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termică'!$C$99:$N$99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termică'!$C$90:$N$90</c:f>
              <c:numCache>
                <c:formatCode>#,##0</c:formatCode>
                <c:ptCount val="12"/>
                <c:pt idx="0">
                  <c:v>23464.611000000001</c:v>
                </c:pt>
                <c:pt idx="1">
                  <c:v>17946.934000000001</c:v>
                </c:pt>
                <c:pt idx="2">
                  <c:v>16308.723</c:v>
                </c:pt>
                <c:pt idx="3">
                  <c:v>779.03099999999995</c:v>
                </c:pt>
                <c:pt idx="4">
                  <c:v>630.40800000000002</c:v>
                </c:pt>
                <c:pt idx="5">
                  <c:v>501.8</c:v>
                </c:pt>
                <c:pt idx="6">
                  <c:v>468.61399999999998</c:v>
                </c:pt>
                <c:pt idx="7">
                  <c:v>372.40300000000002</c:v>
                </c:pt>
                <c:pt idx="8">
                  <c:v>411.43299999999999</c:v>
                </c:pt>
                <c:pt idx="9">
                  <c:v>2850.348</c:v>
                </c:pt>
                <c:pt idx="10">
                  <c:v>15810.182000000001</c:v>
                </c:pt>
                <c:pt idx="11">
                  <c:v>23769.032999999999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E622-4B3F-ACC7-D52D7C41A0EB}"/>
            </c:ext>
          </c:extLst>
        </c:ser>
        <c:ser>
          <c:idx val="6"/>
          <c:order val="6"/>
          <c:tx>
            <c:strRef>
              <c:f>'Energie termică'!$A$94:$A$98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termică'!$C$99:$N$99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termică'!$C$96:$N$96</c:f>
              <c:numCache>
                <c:formatCode>#,##0</c:formatCode>
                <c:ptCount val="12"/>
                <c:pt idx="0">
                  <c:v>20799.164339999999</c:v>
                </c:pt>
                <c:pt idx="1">
                  <c:v>23868.23414</c:v>
                </c:pt>
                <c:pt idx="2">
                  <c:v>13646.838</c:v>
                </c:pt>
                <c:pt idx="3">
                  <c:v>3299.8440000000001</c:v>
                </c:pt>
                <c:pt idx="4">
                  <c:v>740.94327999999996</c:v>
                </c:pt>
                <c:pt idx="5">
                  <c:v>535.99659999999994</c:v>
                </c:pt>
                <c:pt idx="6">
                  <c:v>439.67543999999998</c:v>
                </c:pt>
                <c:pt idx="7">
                  <c:v>379.04385000000002</c:v>
                </c:pt>
                <c:pt idx="8">
                  <c:v>466.60431999999997</c:v>
                </c:pt>
                <c:pt idx="9">
                  <c:v>5345.3064299999996</c:v>
                </c:pt>
                <c:pt idx="10">
                  <c:v>14179.57317</c:v>
                </c:pt>
                <c:pt idx="11">
                  <c:v>21605.030760000001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5B-4829-B23F-D908DE537955}"/>
            </c:ext>
          </c:extLst>
        </c:ser>
        <c:ser>
          <c:idx val="7"/>
          <c:order val="7"/>
          <c:tx>
            <c:v>2026</c:v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termică'!$C$99:$N$99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termică'!$C$102:$N$102</c:f>
              <c:numCache>
                <c:formatCode>#,##0</c:formatCode>
                <c:ptCount val="12"/>
                <c:pt idx="0">
                  <c:v>27209.581030000001</c:v>
                </c:pt>
                <c:pt idx="1">
                  <c:v>25685.019619999999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35A-4BD7-86A1-B44D570317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73905152"/>
        <c:axId val="-273907328"/>
      </c:barChart>
      <c:catAx>
        <c:axId val="-27390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907328"/>
        <c:crosses val="autoZero"/>
        <c:auto val="1"/>
        <c:lblAlgn val="ctr"/>
        <c:lblOffset val="100"/>
        <c:noMultiLvlLbl val="0"/>
      </c:catAx>
      <c:valAx>
        <c:axId val="-27390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905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Bălți,  SA „CET-Nord”- Consumatori casnici, Gcal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4.7430538761707795E-2"/>
          <c:y val="0.14938357786688664"/>
          <c:w val="0.93457129284042373"/>
          <c:h val="0.67650543758353954"/>
        </c:manualLayout>
      </c:layout>
      <c:barChart>
        <c:barDir val="col"/>
        <c:grouping val="clustered"/>
        <c:varyColors val="0"/>
        <c:ser>
          <c:idx val="1"/>
          <c:order val="0"/>
          <c:tx>
            <c:strRef>
              <c:f>'Energie termică'!$A$13:$A$17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termică'!$C$13:$N$13</c:f>
              <c:numCache>
                <c:formatCode>#,##0</c:formatCode>
                <c:ptCount val="12"/>
                <c:pt idx="0">
                  <c:v>23226.76</c:v>
                </c:pt>
                <c:pt idx="1">
                  <c:v>18058.11</c:v>
                </c:pt>
                <c:pt idx="2">
                  <c:v>15173.59</c:v>
                </c:pt>
                <c:pt idx="3">
                  <c:v>4546.8999999999996</c:v>
                </c:pt>
                <c:pt idx="4">
                  <c:v>4.0999999999999996</c:v>
                </c:pt>
                <c:pt idx="5">
                  <c:v>2.4700000000000002</c:v>
                </c:pt>
                <c:pt idx="6">
                  <c:v>2.34</c:v>
                </c:pt>
                <c:pt idx="7">
                  <c:v>2.83</c:v>
                </c:pt>
                <c:pt idx="8">
                  <c:v>2.83</c:v>
                </c:pt>
                <c:pt idx="9">
                  <c:v>3224.4</c:v>
                </c:pt>
                <c:pt idx="10">
                  <c:v>16755.8</c:v>
                </c:pt>
                <c:pt idx="11">
                  <c:v>22016.2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398-4245-80AA-2FED48B56498}"/>
            </c:ext>
          </c:extLst>
        </c:ser>
        <c:ser>
          <c:idx val="0"/>
          <c:order val="1"/>
          <c:tx>
            <c:strRef>
              <c:f>'Energie termică'!$A$7:$A$11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termică'!$C$7:$N$7</c:f>
              <c:numCache>
                <c:formatCode>#,##0</c:formatCode>
                <c:ptCount val="12"/>
                <c:pt idx="0">
                  <c:v>28261.96</c:v>
                </c:pt>
                <c:pt idx="1">
                  <c:v>19246.96</c:v>
                </c:pt>
                <c:pt idx="2">
                  <c:v>16733.939999999999</c:v>
                </c:pt>
                <c:pt idx="3">
                  <c:v>3632.6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9.85</c:v>
                </c:pt>
                <c:pt idx="10">
                  <c:v>16341.28</c:v>
                </c:pt>
                <c:pt idx="11">
                  <c:v>21141.98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398-4245-80AA-2FED48B56498}"/>
            </c:ext>
          </c:extLst>
        </c:ser>
        <c:ser>
          <c:idx val="2"/>
          <c:order val="2"/>
          <c:tx>
            <c:strRef>
              <c:f>'Energie termică'!$A$19:$A$23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termică'!$C$19:$N$19</c:f>
              <c:numCache>
                <c:formatCode>#,##0</c:formatCode>
                <c:ptCount val="12"/>
                <c:pt idx="0">
                  <c:v>24406.38</c:v>
                </c:pt>
                <c:pt idx="1">
                  <c:v>23131.52</c:v>
                </c:pt>
                <c:pt idx="2">
                  <c:v>19289.84</c:v>
                </c:pt>
                <c:pt idx="3">
                  <c:v>9159.49</c:v>
                </c:pt>
                <c:pt idx="4">
                  <c:v>9.83</c:v>
                </c:pt>
                <c:pt idx="5">
                  <c:v>6.15</c:v>
                </c:pt>
                <c:pt idx="6">
                  <c:v>4.72</c:v>
                </c:pt>
                <c:pt idx="7">
                  <c:v>5.23</c:v>
                </c:pt>
                <c:pt idx="8">
                  <c:v>5.78</c:v>
                </c:pt>
                <c:pt idx="9">
                  <c:v>80.900000000000006</c:v>
                </c:pt>
                <c:pt idx="10">
                  <c:v>15136.1</c:v>
                </c:pt>
                <c:pt idx="11">
                  <c:v>23206.7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7398-4245-80AA-2FED48B56498}"/>
            </c:ext>
          </c:extLst>
        </c:ser>
        <c:ser>
          <c:idx val="3"/>
          <c:order val="3"/>
          <c:tx>
            <c:strRef>
              <c:f>'Energie termică'!$A$25:$A$29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termică'!$C$25:$N$25</c:f>
              <c:numCache>
                <c:formatCode>#,##0</c:formatCode>
                <c:ptCount val="12"/>
                <c:pt idx="0">
                  <c:v>24300.799999999999</c:v>
                </c:pt>
                <c:pt idx="1">
                  <c:v>16894.009999999998</c:v>
                </c:pt>
                <c:pt idx="2">
                  <c:v>19466.38</c:v>
                </c:pt>
                <c:pt idx="3">
                  <c:v>173.35</c:v>
                </c:pt>
                <c:pt idx="4">
                  <c:v>8.48</c:v>
                </c:pt>
                <c:pt idx="5">
                  <c:v>5.53</c:v>
                </c:pt>
                <c:pt idx="6">
                  <c:v>4.97</c:v>
                </c:pt>
                <c:pt idx="7">
                  <c:v>8.36</c:v>
                </c:pt>
                <c:pt idx="8">
                  <c:v>7.83</c:v>
                </c:pt>
                <c:pt idx="9">
                  <c:v>9.6300000000000008</c:v>
                </c:pt>
                <c:pt idx="10">
                  <c:v>14996.52</c:v>
                </c:pt>
                <c:pt idx="11">
                  <c:v>22745.919999999998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7398-4245-80AA-2FED48B56498}"/>
            </c:ext>
          </c:extLst>
        </c:ser>
        <c:ser>
          <c:idx val="4"/>
          <c:order val="4"/>
          <c:tx>
            <c:strRef>
              <c:f>'Energie termică'!$A$31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termică'!$C$31:$N$31</c:f>
              <c:numCache>
                <c:formatCode>#,##0</c:formatCode>
                <c:ptCount val="12"/>
                <c:pt idx="0">
                  <c:v>22717.5677</c:v>
                </c:pt>
                <c:pt idx="1">
                  <c:v>22007.660199999998</c:v>
                </c:pt>
                <c:pt idx="2">
                  <c:v>18128.422600000002</c:v>
                </c:pt>
                <c:pt idx="3">
                  <c:v>106.4447</c:v>
                </c:pt>
                <c:pt idx="4">
                  <c:v>18.991399999999999</c:v>
                </c:pt>
                <c:pt idx="5">
                  <c:v>10.526999999999999</c:v>
                </c:pt>
                <c:pt idx="6">
                  <c:v>5.2534000000000001</c:v>
                </c:pt>
                <c:pt idx="7">
                  <c:v>5.0277000000000003</c:v>
                </c:pt>
                <c:pt idx="8">
                  <c:v>6.7316000000000003</c:v>
                </c:pt>
                <c:pt idx="9">
                  <c:v>10.1214</c:v>
                </c:pt>
                <c:pt idx="10">
                  <c:v>13517.856</c:v>
                </c:pt>
                <c:pt idx="11">
                  <c:v>23451.585500000001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398-4245-80AA-2FED48B56498}"/>
            </c:ext>
          </c:extLst>
        </c:ser>
        <c:ser>
          <c:idx val="5"/>
          <c:order val="5"/>
          <c:tx>
            <c:strRef>
              <c:f>'Energie termică'!$A$37:$A$41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termică'!$C$37:$N$37</c:f>
              <c:numCache>
                <c:formatCode>#,##0</c:formatCode>
                <c:ptCount val="12"/>
                <c:pt idx="0">
                  <c:v>24858.217359890001</c:v>
                </c:pt>
                <c:pt idx="1">
                  <c:v>19402.50511364</c:v>
                </c:pt>
                <c:pt idx="2">
                  <c:v>19097.952956199999</c:v>
                </c:pt>
                <c:pt idx="3">
                  <c:v>17.313867290000001</c:v>
                </c:pt>
                <c:pt idx="4">
                  <c:v>14.78832613</c:v>
                </c:pt>
                <c:pt idx="5">
                  <c:v>9.6819716499999995</c:v>
                </c:pt>
                <c:pt idx="6">
                  <c:v>7.32655659</c:v>
                </c:pt>
                <c:pt idx="7">
                  <c:v>7.23991293</c:v>
                </c:pt>
                <c:pt idx="8">
                  <c:v>9.3492666500000006</c:v>
                </c:pt>
                <c:pt idx="9">
                  <c:v>6752.8990261199997</c:v>
                </c:pt>
                <c:pt idx="10">
                  <c:v>20150.17272291</c:v>
                </c:pt>
                <c:pt idx="11">
                  <c:v>23597.72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398-4245-80AA-2FED48B56498}"/>
            </c:ext>
          </c:extLst>
        </c:ser>
        <c:ser>
          <c:idx val="6"/>
          <c:order val="6"/>
          <c:tx>
            <c:strRef>
              <c:f>'Energie termică'!$A$43:$A$47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termică'!$C$43:$N$43</c:f>
              <c:numCache>
                <c:formatCode>#,##0</c:formatCode>
                <c:ptCount val="12"/>
                <c:pt idx="0">
                  <c:v>22483.706999999999</c:v>
                </c:pt>
                <c:pt idx="1">
                  <c:v>25955.553928149999</c:v>
                </c:pt>
                <c:pt idx="2">
                  <c:v>17395.32</c:v>
                </c:pt>
                <c:pt idx="3">
                  <c:v>9209.0941000000003</c:v>
                </c:pt>
                <c:pt idx="4">
                  <c:v>14.5244</c:v>
                </c:pt>
                <c:pt idx="5">
                  <c:v>7.9801710799999999</c:v>
                </c:pt>
                <c:pt idx="6">
                  <c:v>6.1062435800000001</c:v>
                </c:pt>
                <c:pt idx="7">
                  <c:v>5.79680003</c:v>
                </c:pt>
                <c:pt idx="8">
                  <c:v>10.2973</c:v>
                </c:pt>
                <c:pt idx="9">
                  <c:v>9391.6074461600001</c:v>
                </c:pt>
                <c:pt idx="10">
                  <c:v>16546.8825</c:v>
                </c:pt>
                <c:pt idx="11">
                  <c:v>22787.235000000001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4E2-46B0-8CA4-3F9C4A07D975}"/>
            </c:ext>
          </c:extLst>
        </c:ser>
        <c:ser>
          <c:idx val="7"/>
          <c:order val="7"/>
          <c:tx>
            <c:v>2026</c:v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termică'!$C$49:$N$49</c:f>
              <c:numCache>
                <c:formatCode>#,##0</c:formatCode>
                <c:ptCount val="12"/>
                <c:pt idx="0">
                  <c:v>31877.808924140001</c:v>
                </c:pt>
                <c:pt idx="1">
                  <c:v>26100.215219000002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26-4DD9-86B9-885F1E6025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73908960"/>
        <c:axId val="-273899168"/>
      </c:barChart>
      <c:catAx>
        <c:axId val="-273908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899168"/>
        <c:crosses val="autoZero"/>
        <c:auto val="1"/>
        <c:lblAlgn val="ctr"/>
        <c:lblOffset val="100"/>
        <c:noMultiLvlLbl val="0"/>
      </c:catAx>
      <c:valAx>
        <c:axId val="-273899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908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Bălți,</a:t>
            </a:r>
            <a:r>
              <a:rPr lang="ro-RO" sz="14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 SA „CET-Nord”</a:t>
            </a:r>
            <a:r>
              <a:rPr lang="ro-RO"/>
              <a:t> - Agenți economici, </a:t>
            </a:r>
            <a:r>
              <a:rPr lang="ro-RO" sz="14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Gcal</a:t>
            </a:r>
            <a:endParaRPr lang="en-US"/>
          </a:p>
        </c:rich>
      </c:tx>
      <c:layout>
        <c:manualLayout>
          <c:xMode val="edge"/>
          <c:yMode val="edge"/>
          <c:x val="0.3343490524115369"/>
          <c:y val="3.037483624196307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'Energie termică'!$A$7:$A$11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termică'!$C$9:$N$9</c:f>
              <c:numCache>
                <c:formatCode>#,##0</c:formatCode>
                <c:ptCount val="12"/>
                <c:pt idx="0">
                  <c:v>2193.46</c:v>
                </c:pt>
                <c:pt idx="1">
                  <c:v>1471.1</c:v>
                </c:pt>
                <c:pt idx="2">
                  <c:v>1082.81</c:v>
                </c:pt>
                <c:pt idx="3">
                  <c:v>341.91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78.12</c:v>
                </c:pt>
                <c:pt idx="10">
                  <c:v>908.87</c:v>
                </c:pt>
                <c:pt idx="11">
                  <c:v>1453.42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A15-477B-9BEB-41F99E1F83AA}"/>
            </c:ext>
          </c:extLst>
        </c:ser>
        <c:ser>
          <c:idx val="3"/>
          <c:order val="1"/>
          <c:tx>
            <c:strRef>
              <c:f>'Energie termică'!$A$13:$A$17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termică'!$C$15:$N$15</c:f>
              <c:numCache>
                <c:formatCode>#,##0</c:formatCode>
                <c:ptCount val="12"/>
                <c:pt idx="0">
                  <c:v>6153.34</c:v>
                </c:pt>
                <c:pt idx="1">
                  <c:v>4581.46</c:v>
                </c:pt>
                <c:pt idx="2">
                  <c:v>939.75</c:v>
                </c:pt>
                <c:pt idx="3">
                  <c:v>237.45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125.4</c:v>
                </c:pt>
                <c:pt idx="10">
                  <c:v>1051.7</c:v>
                </c:pt>
                <c:pt idx="11">
                  <c:v>1578.9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A15-477B-9BEB-41F99E1F83AA}"/>
            </c:ext>
          </c:extLst>
        </c:ser>
        <c:ser>
          <c:idx val="4"/>
          <c:order val="2"/>
          <c:tx>
            <c:strRef>
              <c:f>'Energie termică'!$A$19:$A$23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termică'!$C$21:$N$21</c:f>
              <c:numCache>
                <c:formatCode>#,##0</c:formatCode>
                <c:ptCount val="12"/>
                <c:pt idx="0">
                  <c:v>5750.09</c:v>
                </c:pt>
                <c:pt idx="1">
                  <c:v>6042.36</c:v>
                </c:pt>
                <c:pt idx="2">
                  <c:v>1362.93</c:v>
                </c:pt>
                <c:pt idx="3">
                  <c:v>559.27</c:v>
                </c:pt>
                <c:pt idx="4">
                  <c:v>1.71</c:v>
                </c:pt>
                <c:pt idx="5">
                  <c:v>4.4400000000000004</c:v>
                </c:pt>
                <c:pt idx="6">
                  <c:v>6.16</c:v>
                </c:pt>
                <c:pt idx="7">
                  <c:v>9.66</c:v>
                </c:pt>
                <c:pt idx="8">
                  <c:v>10.33</c:v>
                </c:pt>
                <c:pt idx="9">
                  <c:v>116.6</c:v>
                </c:pt>
                <c:pt idx="10">
                  <c:v>937.7</c:v>
                </c:pt>
                <c:pt idx="11">
                  <c:v>1624.8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A15-477B-9BEB-41F99E1F83AA}"/>
            </c:ext>
          </c:extLst>
        </c:ser>
        <c:ser>
          <c:idx val="5"/>
          <c:order val="3"/>
          <c:tx>
            <c:strRef>
              <c:f>'Energie termică'!$A$25:$A$29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termică'!$C$27:$N$27</c:f>
              <c:numCache>
                <c:formatCode>#,##0</c:formatCode>
                <c:ptCount val="12"/>
                <c:pt idx="0">
                  <c:v>5960.89</c:v>
                </c:pt>
                <c:pt idx="1">
                  <c:v>4075.51</c:v>
                </c:pt>
                <c:pt idx="2">
                  <c:v>1307.44</c:v>
                </c:pt>
                <c:pt idx="3">
                  <c:v>142.43</c:v>
                </c:pt>
                <c:pt idx="4">
                  <c:v>21.57</c:v>
                </c:pt>
                <c:pt idx="5">
                  <c:v>5.68</c:v>
                </c:pt>
                <c:pt idx="6">
                  <c:v>6.81</c:v>
                </c:pt>
                <c:pt idx="7">
                  <c:v>6.62</c:v>
                </c:pt>
                <c:pt idx="8">
                  <c:v>8.31</c:v>
                </c:pt>
                <c:pt idx="9">
                  <c:v>15.85</c:v>
                </c:pt>
                <c:pt idx="10">
                  <c:v>1199.29</c:v>
                </c:pt>
                <c:pt idx="11">
                  <c:v>2237.85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A15-477B-9BEB-41F99E1F83AA}"/>
            </c:ext>
          </c:extLst>
        </c:ser>
        <c:ser>
          <c:idx val="0"/>
          <c:order val="4"/>
          <c:tx>
            <c:strRef>
              <c:f>'Energie termică'!$A$31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termică'!$C$33:$N$33</c:f>
              <c:numCache>
                <c:formatCode>#,##0</c:formatCode>
                <c:ptCount val="12"/>
                <c:pt idx="0">
                  <c:v>1380.2199000000001</c:v>
                </c:pt>
                <c:pt idx="1">
                  <c:v>1365.0075999999999</c:v>
                </c:pt>
                <c:pt idx="2">
                  <c:v>1000.4204</c:v>
                </c:pt>
                <c:pt idx="3">
                  <c:v>3.0520999999999998</c:v>
                </c:pt>
                <c:pt idx="4">
                  <c:v>2.3033000000000001</c:v>
                </c:pt>
                <c:pt idx="5">
                  <c:v>-2.0135999999999998</c:v>
                </c:pt>
                <c:pt idx="6">
                  <c:v>0.91069999999999995</c:v>
                </c:pt>
                <c:pt idx="7">
                  <c:v>2.0190000000000001</c:v>
                </c:pt>
                <c:pt idx="8">
                  <c:v>1.4869000000000001</c:v>
                </c:pt>
                <c:pt idx="9">
                  <c:v>15.193099999999999</c:v>
                </c:pt>
                <c:pt idx="10">
                  <c:v>653.48249999999996</c:v>
                </c:pt>
                <c:pt idx="11">
                  <c:v>1428.3684000000001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A15-477B-9BEB-41F99E1F83AA}"/>
            </c:ext>
          </c:extLst>
        </c:ser>
        <c:ser>
          <c:idx val="1"/>
          <c:order val="5"/>
          <c:tx>
            <c:strRef>
              <c:f>'Energie termică'!$A$37:$A$41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termică'!$C$39:$N$39</c:f>
              <c:numCache>
                <c:formatCode>#,##0</c:formatCode>
                <c:ptCount val="12"/>
                <c:pt idx="0">
                  <c:v>1489.0269602400001</c:v>
                </c:pt>
                <c:pt idx="1">
                  <c:v>1080.02646022</c:v>
                </c:pt>
                <c:pt idx="2">
                  <c:v>1030.2027442000001</c:v>
                </c:pt>
                <c:pt idx="3">
                  <c:v>-6.8970770000000001E-2</c:v>
                </c:pt>
                <c:pt idx="4">
                  <c:v>1.1425498999999999</c:v>
                </c:pt>
                <c:pt idx="5">
                  <c:v>-0.33411242000000002</c:v>
                </c:pt>
                <c:pt idx="6">
                  <c:v>0.83463500000000002</c:v>
                </c:pt>
                <c:pt idx="7">
                  <c:v>0.91134199999999999</c:v>
                </c:pt>
                <c:pt idx="8">
                  <c:v>1.0318700000000001</c:v>
                </c:pt>
                <c:pt idx="9">
                  <c:v>199.14660556999999</c:v>
                </c:pt>
                <c:pt idx="10">
                  <c:v>1188.78898718</c:v>
                </c:pt>
                <c:pt idx="11">
                  <c:v>1314.3470522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A15-477B-9BEB-41F99E1F83AA}"/>
            </c:ext>
          </c:extLst>
        </c:ser>
        <c:ser>
          <c:idx val="6"/>
          <c:order val="6"/>
          <c:tx>
            <c:strRef>
              <c:f>'Energie termică'!$A$43:$A$47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termică'!$C$45:$N$45</c:f>
              <c:numCache>
                <c:formatCode>#,##0</c:formatCode>
                <c:ptCount val="12"/>
                <c:pt idx="0">
                  <c:v>1285.1012000000001</c:v>
                </c:pt>
                <c:pt idx="1">
                  <c:v>1607.4586288800001</c:v>
                </c:pt>
                <c:pt idx="2">
                  <c:v>857.52229999999997</c:v>
                </c:pt>
                <c:pt idx="3">
                  <c:v>365.13330000000002</c:v>
                </c:pt>
                <c:pt idx="4">
                  <c:v>8.5180299999999995</c:v>
                </c:pt>
                <c:pt idx="5">
                  <c:v>6.19512967</c:v>
                </c:pt>
                <c:pt idx="6">
                  <c:v>1.0569150300000001</c:v>
                </c:pt>
                <c:pt idx="7">
                  <c:v>0.430226</c:v>
                </c:pt>
                <c:pt idx="8">
                  <c:v>0.53791800000000001</c:v>
                </c:pt>
                <c:pt idx="9">
                  <c:v>349.27752043999999</c:v>
                </c:pt>
                <c:pt idx="10">
                  <c:v>837.00204649</c:v>
                </c:pt>
                <c:pt idx="11">
                  <c:v>1300.62701631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00-4A96-8616-027F49F76F54}"/>
            </c:ext>
          </c:extLst>
        </c:ser>
        <c:ser>
          <c:idx val="7"/>
          <c:order val="7"/>
          <c:tx>
            <c:v>2026</c:v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termică'!$C$51:$N$51</c:f>
              <c:numCache>
                <c:formatCode>#,##0</c:formatCode>
                <c:ptCount val="12"/>
                <c:pt idx="0">
                  <c:v>2078.5496520000002</c:v>
                </c:pt>
                <c:pt idx="1">
                  <c:v>1691.927956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F68-4E6C-AC9F-78B41345BE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73909504"/>
        <c:axId val="-273908416"/>
      </c:barChart>
      <c:catAx>
        <c:axId val="-2739095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908416"/>
        <c:crosses val="autoZero"/>
        <c:auto val="1"/>
        <c:lblAlgn val="ctr"/>
        <c:lblOffset val="100"/>
        <c:noMultiLvlLbl val="0"/>
      </c:catAx>
      <c:valAx>
        <c:axId val="-273908416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9095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 Evoluția consumului de energie termică național, 2019-2025, Gcal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5.2042323962810312E-2"/>
          <c:y val="0.10300732024947572"/>
          <c:w val="0.93202166409608789"/>
          <c:h val="0.77693459705798895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'Gaze naturale'!$A$5:$A$9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termică'!$C$143:$N$143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termică'!$C$112:$N$112</c:f>
              <c:numCache>
                <c:formatCode>#,##0</c:formatCode>
                <c:ptCount val="12"/>
                <c:pt idx="0">
                  <c:v>313394.39600000001</c:v>
                </c:pt>
                <c:pt idx="1">
                  <c:v>270602.549</c:v>
                </c:pt>
                <c:pt idx="2">
                  <c:v>209822.05800000002</c:v>
                </c:pt>
                <c:pt idx="3">
                  <c:v>64252.743000000002</c:v>
                </c:pt>
                <c:pt idx="4">
                  <c:v>17148.081000000002</c:v>
                </c:pt>
                <c:pt idx="5">
                  <c:v>12209.094999999999</c:v>
                </c:pt>
                <c:pt idx="6">
                  <c:v>11978.35</c:v>
                </c:pt>
                <c:pt idx="7">
                  <c:v>10759.468999999999</c:v>
                </c:pt>
                <c:pt idx="8">
                  <c:v>13586.148999999998</c:v>
                </c:pt>
                <c:pt idx="9">
                  <c:v>23946.821999999996</c:v>
                </c:pt>
                <c:pt idx="10">
                  <c:v>162306.18600000002</c:v>
                </c:pt>
                <c:pt idx="11">
                  <c:v>255721.64300000001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94F-4889-B8D4-136FFFA72DA8}"/>
            </c:ext>
          </c:extLst>
        </c:ser>
        <c:ser>
          <c:idx val="3"/>
          <c:order val="1"/>
          <c:tx>
            <c:strRef>
              <c:f>'Gaze naturale'!$A$11:$A$15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termică'!$C$143:$N$143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termică'!$C$117:$N$117</c:f>
              <c:numCache>
                <c:formatCode>#,##0</c:formatCode>
                <c:ptCount val="12"/>
                <c:pt idx="0">
                  <c:v>301401.75</c:v>
                </c:pt>
                <c:pt idx="1">
                  <c:v>224254.72400000002</c:v>
                </c:pt>
                <c:pt idx="2">
                  <c:v>167456.84300000002</c:v>
                </c:pt>
                <c:pt idx="3">
                  <c:v>81307.542000000001</c:v>
                </c:pt>
                <c:pt idx="4">
                  <c:v>16106.689</c:v>
                </c:pt>
                <c:pt idx="5">
                  <c:v>14831.74</c:v>
                </c:pt>
                <c:pt idx="6">
                  <c:v>11376.748000000001</c:v>
                </c:pt>
                <c:pt idx="7">
                  <c:v>9238.3350000000009</c:v>
                </c:pt>
                <c:pt idx="8">
                  <c:v>13605.08</c:v>
                </c:pt>
                <c:pt idx="9">
                  <c:v>21813.433000000001</c:v>
                </c:pt>
                <c:pt idx="10">
                  <c:v>209117.24100000001</c:v>
                </c:pt>
                <c:pt idx="11">
                  <c:v>277914.87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94F-4889-B8D4-136FFFA72DA8}"/>
            </c:ext>
          </c:extLst>
        </c:ser>
        <c:ser>
          <c:idx val="4"/>
          <c:order val="2"/>
          <c:tx>
            <c:strRef>
              <c:f>'Gaze naturale'!$A$17:$A$21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termică'!$C$143:$N$143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termică'!$C$122:$N$122</c:f>
              <c:numCache>
                <c:formatCode>#,##0</c:formatCode>
                <c:ptCount val="12"/>
                <c:pt idx="0">
                  <c:v>290241.65600000002</c:v>
                </c:pt>
                <c:pt idx="1">
                  <c:v>299333.66000000003</c:v>
                </c:pt>
                <c:pt idx="2">
                  <c:v>255076.122</c:v>
                </c:pt>
                <c:pt idx="3">
                  <c:v>126841.71400000002</c:v>
                </c:pt>
                <c:pt idx="4">
                  <c:v>17276.954000000002</c:v>
                </c:pt>
                <c:pt idx="5">
                  <c:v>13467.277</c:v>
                </c:pt>
                <c:pt idx="6">
                  <c:v>10895.237999999999</c:v>
                </c:pt>
                <c:pt idx="7">
                  <c:v>9528.6659999999993</c:v>
                </c:pt>
                <c:pt idx="8">
                  <c:v>13271.395</c:v>
                </c:pt>
                <c:pt idx="9">
                  <c:v>31964.769999999997</c:v>
                </c:pt>
                <c:pt idx="10">
                  <c:v>205763.978</c:v>
                </c:pt>
                <c:pt idx="11">
                  <c:v>268999.83199999999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94F-4889-B8D4-136FFFA72DA8}"/>
            </c:ext>
          </c:extLst>
        </c:ser>
        <c:ser>
          <c:idx val="5"/>
          <c:order val="3"/>
          <c:tx>
            <c:strRef>
              <c:f>'Gaze naturale'!$A$23:$A$27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termică'!$C$143:$N$143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termică'!$C$127:$N$127</c:f>
              <c:numCache>
                <c:formatCode>#,##0</c:formatCode>
                <c:ptCount val="12"/>
                <c:pt idx="0">
                  <c:v>282496.42200000002</c:v>
                </c:pt>
                <c:pt idx="1">
                  <c:v>231777.15000000002</c:v>
                </c:pt>
                <c:pt idx="2">
                  <c:v>241798.20600000001</c:v>
                </c:pt>
                <c:pt idx="3">
                  <c:v>20567.365000000002</c:v>
                </c:pt>
                <c:pt idx="4">
                  <c:v>16820.135999999999</c:v>
                </c:pt>
                <c:pt idx="5">
                  <c:v>11978.399000000001</c:v>
                </c:pt>
                <c:pt idx="6">
                  <c:v>9309.875</c:v>
                </c:pt>
                <c:pt idx="7">
                  <c:v>9845.7230000000018</c:v>
                </c:pt>
                <c:pt idx="8">
                  <c:v>12511.593000000001</c:v>
                </c:pt>
                <c:pt idx="9">
                  <c:v>16898.16</c:v>
                </c:pt>
                <c:pt idx="10">
                  <c:v>152731.97200000001</c:v>
                </c:pt>
                <c:pt idx="11">
                  <c:v>256692.18299999999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94F-4889-B8D4-136FFFA72DA8}"/>
            </c:ext>
          </c:extLst>
        </c:ser>
        <c:ser>
          <c:idx val="0"/>
          <c:order val="4"/>
          <c:tx>
            <c:strRef>
              <c:f>'Energie termică'!$A$129:$A$132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termică'!$C$143:$N$143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termică'!$C$132:$N$132</c:f>
              <c:numCache>
                <c:formatCode>#,##0</c:formatCode>
                <c:ptCount val="12"/>
                <c:pt idx="0">
                  <c:v>245316.30039999998</c:v>
                </c:pt>
                <c:pt idx="1">
                  <c:v>247396.53379999998</c:v>
                </c:pt>
                <c:pt idx="2">
                  <c:v>199829.3653</c:v>
                </c:pt>
                <c:pt idx="3">
                  <c:v>59627.941899999998</c:v>
                </c:pt>
                <c:pt idx="4">
                  <c:v>17043.483800000002</c:v>
                </c:pt>
                <c:pt idx="5">
                  <c:v>11424.1757</c:v>
                </c:pt>
                <c:pt idx="6">
                  <c:v>10198.460899999998</c:v>
                </c:pt>
                <c:pt idx="7">
                  <c:v>7874.4327999999996</c:v>
                </c:pt>
                <c:pt idx="8">
                  <c:v>9608.9301999999971</c:v>
                </c:pt>
                <c:pt idx="9">
                  <c:v>13329.542399999998</c:v>
                </c:pt>
                <c:pt idx="10">
                  <c:v>135440.26930000001</c:v>
                </c:pt>
                <c:pt idx="11">
                  <c:v>267554.27140000003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94F-4889-B8D4-136FFFA72DA8}"/>
            </c:ext>
          </c:extLst>
        </c:ser>
        <c:ser>
          <c:idx val="1"/>
          <c:order val="5"/>
          <c:tx>
            <c:strRef>
              <c:f>'Energie termică'!$A$134:$A$137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termică'!$C$143:$N$143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termică'!$C$137:$N$137</c:f>
              <c:numCache>
                <c:formatCode>#,##0</c:formatCode>
                <c:ptCount val="12"/>
                <c:pt idx="0">
                  <c:v>278529.75784534996</c:v>
                </c:pt>
                <c:pt idx="1">
                  <c:v>230606.56282663002</c:v>
                </c:pt>
                <c:pt idx="2">
                  <c:v>220438.52445950999</c:v>
                </c:pt>
                <c:pt idx="3">
                  <c:v>13879.919395200002</c:v>
                </c:pt>
                <c:pt idx="4">
                  <c:v>13635.193854079998</c:v>
                </c:pt>
                <c:pt idx="5">
                  <c:v>10367.331043869997</c:v>
                </c:pt>
                <c:pt idx="6">
                  <c:v>9154.1131399400001</c:v>
                </c:pt>
                <c:pt idx="7">
                  <c:v>8163.4301630600003</c:v>
                </c:pt>
                <c:pt idx="8">
                  <c:v>9356.5304550399997</c:v>
                </c:pt>
                <c:pt idx="9">
                  <c:v>43218.516010109997</c:v>
                </c:pt>
                <c:pt idx="10">
                  <c:v>215224.54610447004</c:v>
                </c:pt>
                <c:pt idx="11">
                  <c:v>288961.93417413998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094F-4889-B8D4-136FFFA72DA8}"/>
            </c:ext>
          </c:extLst>
        </c:ser>
        <c:ser>
          <c:idx val="6"/>
          <c:order val="6"/>
          <c:tx>
            <c:strRef>
              <c:f>'Energie termică'!$A$139:$A$142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termică'!$C$143:$N$143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termică'!$C$142:$N$142</c:f>
              <c:numCache>
                <c:formatCode>#,##0</c:formatCode>
                <c:ptCount val="12"/>
                <c:pt idx="0">
                  <c:v>254264.72008</c:v>
                </c:pt>
                <c:pt idx="1">
                  <c:v>280728.84016302001</c:v>
                </c:pt>
                <c:pt idx="2">
                  <c:v>184615.63029999999</c:v>
                </c:pt>
                <c:pt idx="3">
                  <c:v>42346.249599999996</c:v>
                </c:pt>
                <c:pt idx="4">
                  <c:v>13700.28602</c:v>
                </c:pt>
                <c:pt idx="5">
                  <c:v>11121.521009189999</c:v>
                </c:pt>
                <c:pt idx="6">
                  <c:v>9022.9138259600004</c:v>
                </c:pt>
                <c:pt idx="7">
                  <c:v>8114.6728300499999</c:v>
                </c:pt>
                <c:pt idx="8">
                  <c:v>10508.694458</c:v>
                </c:pt>
                <c:pt idx="9">
                  <c:v>72102.647425639996</c:v>
                </c:pt>
                <c:pt idx="10">
                  <c:v>188020.09878716001</c:v>
                </c:pt>
                <c:pt idx="11">
                  <c:v>263300.03671742999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B85-4EBF-9F2A-BB3146C8CEDD}"/>
            </c:ext>
          </c:extLst>
        </c:ser>
        <c:ser>
          <c:idx val="7"/>
          <c:order val="7"/>
          <c:tx>
            <c:v>2026</c:v>
          </c:tx>
          <c:spPr>
            <a:solidFill>
              <a:srgbClr val="996633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termică'!$C$143:$N$143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termică'!$C$147:$N$147</c:f>
              <c:numCache>
                <c:formatCode>#,##0</c:formatCode>
                <c:ptCount val="12"/>
                <c:pt idx="0">
                  <c:v>324446.54384654999</c:v>
                </c:pt>
                <c:pt idx="1">
                  <c:v>300193.604582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16A-4CA5-9150-83FF61AAEB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70619648"/>
        <c:axId val="-270615840"/>
      </c:barChart>
      <c:catAx>
        <c:axId val="-2706196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0615840"/>
        <c:crosses val="autoZero"/>
        <c:auto val="1"/>
        <c:lblAlgn val="ctr"/>
        <c:lblOffset val="100"/>
        <c:noMultiLvlLbl val="0"/>
      </c:catAx>
      <c:valAx>
        <c:axId val="-270615840"/>
        <c:scaling>
          <c:orientation val="minMax"/>
          <c:max val="3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06196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Informația privind evoluția consumului de energie termică în Bălți, SA „CET-Nord”, Gcal</a:t>
            </a:r>
          </a:p>
        </c:rich>
      </c:tx>
      <c:layout>
        <c:manualLayout>
          <c:xMode val="edge"/>
          <c:yMode val="edge"/>
          <c:x val="0.1352379637711997"/>
          <c:y val="3.1540563490115747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5.2914364628521081E-2"/>
          <c:y val="0.15085255017380633"/>
          <c:w val="0.93571820059574107"/>
          <c:h val="0.70334277382309274"/>
        </c:manualLayout>
      </c:layout>
      <c:lineChart>
        <c:grouping val="standard"/>
        <c:varyColors val="0"/>
        <c:ser>
          <c:idx val="0"/>
          <c:order val="0"/>
          <c:tx>
            <c:strRef>
              <c:f>'Energie termică'!$B$167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termică'!$C$165:$N$165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termică'!$C$167:$N$167</c:f>
              <c:numCache>
                <c:formatCode>#,##0</c:formatCode>
                <c:ptCount val="12"/>
                <c:pt idx="0">
                  <c:v>31877.808924140001</c:v>
                </c:pt>
                <c:pt idx="1">
                  <c:v>26100.215219000002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7B-4FB0-AC2B-C035006A3116}"/>
            </c:ext>
          </c:extLst>
        </c:ser>
        <c:ser>
          <c:idx val="1"/>
          <c:order val="1"/>
          <c:tx>
            <c:strRef>
              <c:f>'Energie termică'!$B$168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termică'!$C$165:$N$165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termică'!$C$168:$N$168</c:f>
              <c:numCache>
                <c:formatCode>#,##0</c:formatCode>
                <c:ptCount val="12"/>
                <c:pt idx="0">
                  <c:v>10658.301470410001</c:v>
                </c:pt>
                <c:pt idx="1">
                  <c:v>8488.7937270000002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97B-4FB0-AC2B-C035006A3116}"/>
            </c:ext>
          </c:extLst>
        </c:ser>
        <c:ser>
          <c:idx val="2"/>
          <c:order val="2"/>
          <c:tx>
            <c:strRef>
              <c:f>'Energie termică'!$B$169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termică'!$C$165:$N$165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termică'!$C$169:$N$169</c:f>
              <c:numCache>
                <c:formatCode>#,##0</c:formatCode>
                <c:ptCount val="12"/>
                <c:pt idx="0">
                  <c:v>2078.5496520000002</c:v>
                </c:pt>
                <c:pt idx="1">
                  <c:v>1691.927956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97B-4FB0-AC2B-C035006A31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9461616"/>
        <c:axId val="1299454128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'Energie termică'!$B$170</c15:sqref>
                        </c15:formulaRef>
                      </c:ext>
                    </c:extLst>
                    <c:strCache>
                      <c:ptCount val="1"/>
                      <c:pt idx="0">
                        <c:v>Total consumatori (lunar)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4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'Energie termică'!$C$165:$N$165</c15:sqref>
                        </c15:formulaRef>
                      </c:ext>
                    </c:extLst>
                    <c:strCache>
                      <c:ptCount val="12"/>
                      <c:pt idx="0">
                        <c:v>Ianuarie</c:v>
                      </c:pt>
                      <c:pt idx="1">
                        <c:v>Februarie</c:v>
                      </c:pt>
                      <c:pt idx="2">
                        <c:v>Martie</c:v>
                      </c:pt>
                      <c:pt idx="3">
                        <c:v>Aprilie</c:v>
                      </c:pt>
                      <c:pt idx="4">
                        <c:v>Mai</c:v>
                      </c:pt>
                      <c:pt idx="5">
                        <c:v>Iunie</c:v>
                      </c:pt>
                      <c:pt idx="6">
                        <c:v>Iulie</c:v>
                      </c:pt>
                      <c:pt idx="7">
                        <c:v>August</c:v>
                      </c:pt>
                      <c:pt idx="8">
                        <c:v>Septembrie</c:v>
                      </c:pt>
                      <c:pt idx="9">
                        <c:v>Octombrie</c:v>
                      </c:pt>
                      <c:pt idx="10">
                        <c:v>Noiembrie</c:v>
                      </c:pt>
                      <c:pt idx="11">
                        <c:v>Decembrie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'Energie termică'!$C$170:$M$170</c15:sqref>
                        </c15:formulaRef>
                      </c:ext>
                    </c:extLst>
                    <c:numCache>
                      <c:formatCode>#,##0</c:formatCode>
                      <c:ptCount val="11"/>
                      <c:pt idx="0">
                        <c:v>44614.660046550001</c:v>
                      </c:pt>
                      <c:pt idx="1">
                        <c:v>36280.936902000001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B97B-4FB0-AC2B-C035006A3116}"/>
                  </c:ext>
                </c:extLst>
              </c15:ser>
            </c15:filteredLineSeries>
          </c:ext>
        </c:extLst>
      </c:lineChart>
      <c:catAx>
        <c:axId val="129946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299454128"/>
        <c:crosses val="autoZero"/>
        <c:auto val="1"/>
        <c:lblAlgn val="ctr"/>
        <c:lblOffset val="100"/>
        <c:noMultiLvlLbl val="0"/>
      </c:catAx>
      <c:valAx>
        <c:axId val="12994541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29946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Informația privind temperatura medie, °C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'Energie termică'!$B$233</c:f>
              <c:strCache>
                <c:ptCount val="1"/>
                <c:pt idx="0">
                  <c:v>Bălți, SA „CET-Nord”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termică'!$C$232:$N$232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termică'!$C$233:$N$233</c:f>
              <c:numCache>
                <c:formatCode>#,##0.0</c:formatCode>
                <c:ptCount val="12"/>
                <c:pt idx="0">
                  <c:v>-5</c:v>
                </c:pt>
                <c:pt idx="1">
                  <c:v>-2.23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E-4552-BD63-65210B327994}"/>
            </c:ext>
          </c:extLst>
        </c:ser>
        <c:ser>
          <c:idx val="1"/>
          <c:order val="1"/>
          <c:tx>
            <c:strRef>
              <c:f>'Energie termică'!$B$234</c:f>
              <c:strCache>
                <c:ptCount val="1"/>
                <c:pt idx="0">
                  <c:v>Chișinău, SA „Termoelectrica”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termică'!$C$232:$N$232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termică'!$C$234:$N$234</c:f>
              <c:numCache>
                <c:formatCode>#,##0.0</c:formatCode>
                <c:ptCount val="12"/>
                <c:pt idx="0">
                  <c:v>-3.6</c:v>
                </c:pt>
                <c:pt idx="1">
                  <c:v>-1.8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E-4552-BD63-65210B327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2171728"/>
        <c:axId val="1642156336"/>
      </c:lineChart>
      <c:catAx>
        <c:axId val="1642171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642156336"/>
        <c:crosses val="autoZero"/>
        <c:auto val="1"/>
        <c:lblAlgn val="ctr"/>
        <c:lblOffset val="100"/>
        <c:noMultiLvlLbl val="0"/>
      </c:catAx>
      <c:valAx>
        <c:axId val="164215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642171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Consumul de energie termică pe parcursul anilor 2019 - 20</a:t>
            </a:r>
            <a:r>
              <a:rPr lang="ro-RO"/>
              <a:t>25</a:t>
            </a:r>
            <a:r>
              <a:rPr lang="en-US"/>
              <a:t>, Gcal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'Energie termică'!$B$199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'Energie termică'!$C$187:$I$187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'Energie termică'!$C$199:$I$199</c:f>
              <c:numCache>
                <c:formatCode>#,##0</c:formatCode>
                <c:ptCount val="7"/>
                <c:pt idx="0">
                  <c:v>1058953.3090000001</c:v>
                </c:pt>
                <c:pt idx="1">
                  <c:v>1061296.794</c:v>
                </c:pt>
                <c:pt idx="2">
                  <c:v>1195703.5530000001</c:v>
                </c:pt>
                <c:pt idx="3">
                  <c:v>982086.05700000015</c:v>
                </c:pt>
                <c:pt idx="4">
                  <c:v>951792.95820000011</c:v>
                </c:pt>
                <c:pt idx="5">
                  <c:v>1038817.74408</c:v>
                </c:pt>
                <c:pt idx="6">
                  <c:v>1025876.513119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DB-4ADC-AEFA-3209A7749F0E}"/>
            </c:ext>
          </c:extLst>
        </c:ser>
        <c:ser>
          <c:idx val="1"/>
          <c:order val="1"/>
          <c:tx>
            <c:strRef>
              <c:f>'Energie termică'!$B$200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'Energie termică'!$C$187:$I$187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'Energie termică'!$C$200:$I$200</c:f>
              <c:numCache>
                <c:formatCode>#,##0</c:formatCode>
                <c:ptCount val="7"/>
                <c:pt idx="0">
                  <c:v>185354.82500000001</c:v>
                </c:pt>
                <c:pt idx="1">
                  <c:v>162680.19400000002</c:v>
                </c:pt>
                <c:pt idx="2">
                  <c:v>202480.08100000001</c:v>
                </c:pt>
                <c:pt idx="3">
                  <c:v>166229.03899999999</c:v>
                </c:pt>
                <c:pt idx="4">
                  <c:v>175215.38740000004</c:v>
                </c:pt>
                <c:pt idx="5">
                  <c:v>193100.03926808</c:v>
                </c:pt>
                <c:pt idx="6">
                  <c:v>200044.68352662999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DB-4ADC-AEFA-3209A7749F0E}"/>
            </c:ext>
          </c:extLst>
        </c:ser>
        <c:ser>
          <c:idx val="2"/>
          <c:order val="2"/>
          <c:tx>
            <c:strRef>
              <c:f>'Energie termică'!$B$201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'Energie termică'!$C$187:$I$187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'Energie termică'!$C$201:$I$201</c:f>
              <c:numCache>
                <c:formatCode>#,##0</c:formatCode>
                <c:ptCount val="7"/>
                <c:pt idx="0">
                  <c:v>121419.40700000001</c:v>
                </c:pt>
                <c:pt idx="1">
                  <c:v>124448.00700000001</c:v>
                </c:pt>
                <c:pt idx="2">
                  <c:v>144477.62800000003</c:v>
                </c:pt>
                <c:pt idx="3">
                  <c:v>115112.08800000002</c:v>
                </c:pt>
                <c:pt idx="4">
                  <c:v>97635.362300000008</c:v>
                </c:pt>
                <c:pt idx="5">
                  <c:v>109618.57612331999</c:v>
                </c:pt>
                <c:pt idx="6">
                  <c:v>111925.11456082002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EDB-4ADC-AEFA-3209A7749F0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06403440"/>
        <c:axId val="1606402608"/>
      </c:lineChart>
      <c:catAx>
        <c:axId val="1606403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606402608"/>
        <c:crosses val="autoZero"/>
        <c:auto val="1"/>
        <c:lblAlgn val="ctr"/>
        <c:lblOffset val="100"/>
        <c:noMultiLvlLbl val="0"/>
      </c:catAx>
      <c:valAx>
        <c:axId val="16064026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606403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GB"/>
              <a:t>Republica Mold</a:t>
            </a:r>
            <a:r>
              <a:rPr lang="ro-RO"/>
              <a:t>o</a:t>
            </a:r>
            <a:r>
              <a:rPr lang="en-GB"/>
              <a:t>va</a:t>
            </a:r>
            <a:r>
              <a:rPr lang="ro-RO"/>
              <a:t> - Consumatori casnici, Gcal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'Energie termică'!$A$109:$A$112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termică'!$C$138:$N$138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termică'!$C$109:$N$109</c:f>
              <c:numCache>
                <c:formatCode>#,##0</c:formatCode>
                <c:ptCount val="12"/>
                <c:pt idx="0">
                  <c:v>236344.66199999998</c:v>
                </c:pt>
                <c:pt idx="1">
                  <c:v>205926.41800000001</c:v>
                </c:pt>
                <c:pt idx="2">
                  <c:v>164038.326</c:v>
                </c:pt>
                <c:pt idx="3">
                  <c:v>47623.88</c:v>
                </c:pt>
                <c:pt idx="4">
                  <c:v>15342.905000000001</c:v>
                </c:pt>
                <c:pt idx="5">
                  <c:v>11114.287</c:v>
                </c:pt>
                <c:pt idx="6">
                  <c:v>11173.636</c:v>
                </c:pt>
                <c:pt idx="7">
                  <c:v>10077.838</c:v>
                </c:pt>
                <c:pt idx="8">
                  <c:v>12482.727999999999</c:v>
                </c:pt>
                <c:pt idx="9">
                  <c:v>19045.734999999997</c:v>
                </c:pt>
                <c:pt idx="10">
                  <c:v>128542.39</c:v>
                </c:pt>
                <c:pt idx="11">
                  <c:v>197240.50400000002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D8-4900-8598-C05DCE6474DC}"/>
            </c:ext>
          </c:extLst>
        </c:ser>
        <c:ser>
          <c:idx val="1"/>
          <c:order val="1"/>
          <c:tx>
            <c:strRef>
              <c:f>'Energie termică'!$A$114:$A$117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termică'!$C$138:$N$138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termică'!$C$114:$N$114</c:f>
              <c:numCache>
                <c:formatCode>#,##0</c:formatCode>
                <c:ptCount val="12"/>
                <c:pt idx="0">
                  <c:v>229697.98300000001</c:v>
                </c:pt>
                <c:pt idx="1">
                  <c:v>170069.92200000002</c:v>
                </c:pt>
                <c:pt idx="2">
                  <c:v>134041.51500000001</c:v>
                </c:pt>
                <c:pt idx="3">
                  <c:v>72210.432000000001</c:v>
                </c:pt>
                <c:pt idx="4">
                  <c:v>14562.921</c:v>
                </c:pt>
                <c:pt idx="5">
                  <c:v>13799.767</c:v>
                </c:pt>
                <c:pt idx="6">
                  <c:v>10830.449000000001</c:v>
                </c:pt>
                <c:pt idx="7">
                  <c:v>8783.1110000000008</c:v>
                </c:pt>
                <c:pt idx="8">
                  <c:v>12723.968999999999</c:v>
                </c:pt>
                <c:pt idx="9">
                  <c:v>17297.707000000002</c:v>
                </c:pt>
                <c:pt idx="10">
                  <c:v>166311.799</c:v>
                </c:pt>
                <c:pt idx="11">
                  <c:v>210967.21900000001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D8-4900-8598-C05DCE6474DC}"/>
            </c:ext>
          </c:extLst>
        </c:ser>
        <c:ser>
          <c:idx val="2"/>
          <c:order val="2"/>
          <c:tx>
            <c:strRef>
              <c:f>'Energie termică'!$A$119:$A$122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termică'!$C$138:$N$138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termică'!$C$119:$N$119</c:f>
              <c:numCache>
                <c:formatCode>#,##0</c:formatCode>
                <c:ptCount val="12"/>
                <c:pt idx="0">
                  <c:v>223037.04399999999</c:v>
                </c:pt>
                <c:pt idx="1">
                  <c:v>226890.375</c:v>
                </c:pt>
                <c:pt idx="2">
                  <c:v>194234.42300000001</c:v>
                </c:pt>
                <c:pt idx="3">
                  <c:v>102193.01800000001</c:v>
                </c:pt>
                <c:pt idx="4">
                  <c:v>15495.198</c:v>
                </c:pt>
                <c:pt idx="5">
                  <c:v>12251.032999999999</c:v>
                </c:pt>
                <c:pt idx="6">
                  <c:v>10075.918</c:v>
                </c:pt>
                <c:pt idx="7">
                  <c:v>8801.8559999999998</c:v>
                </c:pt>
                <c:pt idx="8">
                  <c:v>11970.133</c:v>
                </c:pt>
                <c:pt idx="9">
                  <c:v>22106.361000000001</c:v>
                </c:pt>
                <c:pt idx="10">
                  <c:v>162339.00900000002</c:v>
                </c:pt>
                <c:pt idx="11">
                  <c:v>206309.185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7D8-4900-8598-C05DCE6474DC}"/>
            </c:ext>
          </c:extLst>
        </c:ser>
        <c:ser>
          <c:idx val="3"/>
          <c:order val="3"/>
          <c:tx>
            <c:strRef>
              <c:f>'Energie termică'!$A$124:$A$127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termică'!$C$138:$N$138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termică'!$C$124:$N$124</c:f>
              <c:numCache>
                <c:formatCode>#,##0</c:formatCode>
                <c:ptCount val="12"/>
                <c:pt idx="0">
                  <c:v>217604.68299999999</c:v>
                </c:pt>
                <c:pt idx="1">
                  <c:v>178127.44200000001</c:v>
                </c:pt>
                <c:pt idx="2">
                  <c:v>189527.10500000001</c:v>
                </c:pt>
                <c:pt idx="3">
                  <c:v>14923.217000000001</c:v>
                </c:pt>
                <c:pt idx="4">
                  <c:v>15041.655999999999</c:v>
                </c:pt>
                <c:pt idx="5">
                  <c:v>10842.898000000001</c:v>
                </c:pt>
                <c:pt idx="6">
                  <c:v>8546.4179999999997</c:v>
                </c:pt>
                <c:pt idx="7">
                  <c:v>8998.1470000000008</c:v>
                </c:pt>
                <c:pt idx="8">
                  <c:v>11296.002</c:v>
                </c:pt>
                <c:pt idx="9">
                  <c:v>13024.41</c:v>
                </c:pt>
                <c:pt idx="10">
                  <c:v>118116.66100000001</c:v>
                </c:pt>
                <c:pt idx="11">
                  <c:v>196037.41800000001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D8-4900-8598-C05DCE6474DC}"/>
            </c:ext>
          </c:extLst>
        </c:ser>
        <c:ser>
          <c:idx val="4"/>
          <c:order val="4"/>
          <c:tx>
            <c:strRef>
              <c:f>'Energie termică'!$A$129:$A$132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termică'!$C$138:$N$138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termică'!$C$129:$N$129</c:f>
              <c:numCache>
                <c:formatCode>#,##0</c:formatCode>
                <c:ptCount val="12"/>
                <c:pt idx="0">
                  <c:v>188267.06569999998</c:v>
                </c:pt>
                <c:pt idx="1">
                  <c:v>188878.69819999998</c:v>
                </c:pt>
                <c:pt idx="2">
                  <c:v>158799.7236</c:v>
                </c:pt>
                <c:pt idx="3">
                  <c:v>45009.097699999998</c:v>
                </c:pt>
                <c:pt idx="4">
                  <c:v>14868.851400000001</c:v>
                </c:pt>
                <c:pt idx="5">
                  <c:v>10231.025</c:v>
                </c:pt>
                <c:pt idx="6">
                  <c:v>9302.0753999999997</c:v>
                </c:pt>
                <c:pt idx="7">
                  <c:v>7025.3926999999994</c:v>
                </c:pt>
                <c:pt idx="8">
                  <c:v>8477.4395999999979</c:v>
                </c:pt>
                <c:pt idx="9">
                  <c:v>11420.7564</c:v>
                </c:pt>
                <c:pt idx="10">
                  <c:v>104749.626</c:v>
                </c:pt>
                <c:pt idx="11">
                  <c:v>204763.20650000003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7D8-4900-8598-C05DCE6474DC}"/>
            </c:ext>
          </c:extLst>
        </c:ser>
        <c:ser>
          <c:idx val="5"/>
          <c:order val="5"/>
          <c:tx>
            <c:strRef>
              <c:f>'Energie termică'!$A$134:$A$137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termică'!$C$138:$N$138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termică'!$C$134:$N$134</c:f>
              <c:numCache>
                <c:formatCode>#,##0</c:formatCode>
                <c:ptCount val="12"/>
                <c:pt idx="0">
                  <c:v>211211.60935988999</c:v>
                </c:pt>
                <c:pt idx="1">
                  <c:v>179005.11711364001</c:v>
                </c:pt>
                <c:pt idx="2">
                  <c:v>171144.37795619998</c:v>
                </c:pt>
                <c:pt idx="3">
                  <c:v>11728.227867290001</c:v>
                </c:pt>
                <c:pt idx="4">
                  <c:v>11968.913326129999</c:v>
                </c:pt>
                <c:pt idx="5">
                  <c:v>9219.6689716499986</c:v>
                </c:pt>
                <c:pt idx="6">
                  <c:v>8274.7695565899994</c:v>
                </c:pt>
                <c:pt idx="7">
                  <c:v>7383.8169129300004</c:v>
                </c:pt>
                <c:pt idx="8">
                  <c:v>8175.7772666499995</c:v>
                </c:pt>
                <c:pt idx="9">
                  <c:v>33577.139026119999</c:v>
                </c:pt>
                <c:pt idx="10">
                  <c:v>166258.90572291001</c:v>
                </c:pt>
                <c:pt idx="11">
                  <c:v>220869.421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87D8-4900-8598-C05DCE6474DC}"/>
            </c:ext>
          </c:extLst>
        </c:ser>
        <c:ser>
          <c:idx val="6"/>
          <c:order val="6"/>
          <c:tx>
            <c:strRef>
              <c:f>'Energie termică'!$A$139:$A$142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termică'!$C$138:$N$138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termică'!$C$139:$N$139</c:f>
              <c:numCache>
                <c:formatCode>#,##0</c:formatCode>
                <c:ptCount val="12"/>
                <c:pt idx="0">
                  <c:v>195026.62995999999</c:v>
                </c:pt>
                <c:pt idx="1">
                  <c:v>212417.12138815</c:v>
                </c:pt>
                <c:pt idx="2">
                  <c:v>142725.057</c:v>
                </c:pt>
                <c:pt idx="3">
                  <c:v>29915.927100000001</c:v>
                </c:pt>
                <c:pt idx="4">
                  <c:v>11747.381669999999</c:v>
                </c:pt>
                <c:pt idx="5">
                  <c:v>9811.3280710799991</c:v>
                </c:pt>
                <c:pt idx="6">
                  <c:v>8181.4455635800005</c:v>
                </c:pt>
                <c:pt idx="7">
                  <c:v>7297.9036400299992</c:v>
                </c:pt>
                <c:pt idx="8">
                  <c:v>9241.4664400000001</c:v>
                </c:pt>
                <c:pt idx="9">
                  <c:v>54271.659966159998</c:v>
                </c:pt>
                <c:pt idx="10">
                  <c:v>146367.92735000001</c:v>
                </c:pt>
                <c:pt idx="11">
                  <c:v>198872.66496999998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491-42BC-8D2D-0E87FA3C1713}"/>
            </c:ext>
          </c:extLst>
        </c:ser>
        <c:ser>
          <c:idx val="7"/>
          <c:order val="7"/>
          <c:tx>
            <c:v>2026</c:v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'Energie termică'!$C$144:$N$144</c:f>
              <c:numCache>
                <c:formatCode>#,##0</c:formatCode>
                <c:ptCount val="12"/>
                <c:pt idx="0">
                  <c:v>246389.64669414001</c:v>
                </c:pt>
                <c:pt idx="1">
                  <c:v>227624.67588900001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BB9-432F-94A2-E7B8CCC78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544920320"/>
        <c:axId val="-544913792"/>
      </c:barChart>
      <c:catAx>
        <c:axId val="-54492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544913792"/>
        <c:crosses val="autoZero"/>
        <c:auto val="1"/>
        <c:lblAlgn val="ctr"/>
        <c:lblOffset val="100"/>
        <c:noMultiLvlLbl val="0"/>
      </c:catAx>
      <c:valAx>
        <c:axId val="-5449137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54492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energie electrică în luna </a:t>
            </a: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dece</a:t>
            </a:r>
            <a:r>
              <a:rPr lang="ro-RO" sz="1400" b="1" i="0" u="none" strike="noStrike" baseline="0">
                <a:effectLst/>
              </a:rPr>
              <a:t>mbrie</a:t>
            </a: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, MWh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5.6207058503548714E-2"/>
          <c:y val="9.5305165151711294E-2"/>
          <c:w val="0.92828010482768841"/>
          <c:h val="0.79191650772391819"/>
        </c:manualLayout>
      </c:layout>
      <c:lineChart>
        <c:grouping val="standard"/>
        <c:varyColors val="0"/>
        <c:ser>
          <c:idx val="0"/>
          <c:order val="0"/>
          <c:tx>
            <c:strRef>
              <c:f>'[1]Ev. Consum 2019-2025'!$CM$14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2019-2025'!$D$14:$J$14</c:f>
              <c:numCache>
                <c:formatCode>General</c:formatCode>
                <c:ptCount val="7"/>
                <c:pt idx="0">
                  <c:v>138931.43300000002</c:v>
                </c:pt>
                <c:pt idx="1">
                  <c:v>158330.52000000002</c:v>
                </c:pt>
                <c:pt idx="2">
                  <c:v>161491.16899999999</c:v>
                </c:pt>
                <c:pt idx="3">
                  <c:v>137108.61499999999</c:v>
                </c:pt>
                <c:pt idx="4">
                  <c:v>157103.89188000001</c:v>
                </c:pt>
                <c:pt idx="5">
                  <c:v>160396.614</c:v>
                </c:pt>
                <c:pt idx="6">
                  <c:v>161561.92635999998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DFB-4BDC-BFC9-8F879133777F}"/>
            </c:ext>
          </c:extLst>
        </c:ser>
        <c:ser>
          <c:idx val="1"/>
          <c:order val="1"/>
          <c:tx>
            <c:strRef>
              <c:f>'[1]Ev. Consum 2019-2025'!$CM$15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2019-2025'!$D$15:$J$15</c:f>
              <c:numCache>
                <c:formatCode>General</c:formatCode>
                <c:ptCount val="7"/>
                <c:pt idx="0">
                  <c:v>26534.589</c:v>
                </c:pt>
                <c:pt idx="1">
                  <c:v>27263.591</c:v>
                </c:pt>
                <c:pt idx="2">
                  <c:v>28213.451000000001</c:v>
                </c:pt>
                <c:pt idx="3">
                  <c:v>27175.606</c:v>
                </c:pt>
                <c:pt idx="4">
                  <c:v>29454.21</c:v>
                </c:pt>
                <c:pt idx="5">
                  <c:v>30873.614000000001</c:v>
                </c:pt>
                <c:pt idx="6">
                  <c:v>28574.543000000001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DFB-4BDC-BFC9-8F879133777F}"/>
            </c:ext>
          </c:extLst>
        </c:ser>
        <c:ser>
          <c:idx val="2"/>
          <c:order val="2"/>
          <c:tx>
            <c:strRef>
              <c:f>'[1]Ev. Consum 2019-2025'!$CM$16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2019-2025'!$D$16:$J$16</c:f>
              <c:numCache>
                <c:formatCode>General</c:formatCode>
                <c:ptCount val="7"/>
                <c:pt idx="0">
                  <c:v>134310.90399999998</c:v>
                </c:pt>
                <c:pt idx="1">
                  <c:v>123183.75199999999</c:v>
                </c:pt>
                <c:pt idx="2">
                  <c:v>159939.89600000001</c:v>
                </c:pt>
                <c:pt idx="3">
                  <c:v>150879.236</c:v>
                </c:pt>
                <c:pt idx="4">
                  <c:v>164611.48700000002</c:v>
                </c:pt>
                <c:pt idx="5">
                  <c:v>176632.69200000001</c:v>
                </c:pt>
                <c:pt idx="6">
                  <c:v>169745.56199999998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DFB-4BDC-BFC9-8F879133777F}"/>
            </c:ext>
          </c:extLst>
        </c:ser>
        <c:ser>
          <c:idx val="3"/>
          <c:order val="3"/>
          <c:tx>
            <c:strRef>
              <c:f>'[1]Ev. Consum 2019-2025'!$CM$17</c:f>
              <c:strCache>
                <c:ptCount val="1"/>
                <c:pt idx="0">
                  <c:v>Altele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2019-2025'!$D$17:$J$17</c:f>
              <c:numCache>
                <c:formatCode>General</c:formatCode>
                <c:ptCount val="7"/>
                <c:pt idx="0">
                  <c:v>6059.5810000000001</c:v>
                </c:pt>
                <c:pt idx="1">
                  <c:v>7381.1640000000007</c:v>
                </c:pt>
                <c:pt idx="2">
                  <c:v>8121.192</c:v>
                </c:pt>
                <c:pt idx="3">
                  <c:v>7180.5450000000001</c:v>
                </c:pt>
                <c:pt idx="4">
                  <c:v>7624.4780000000001</c:v>
                </c:pt>
                <c:pt idx="5">
                  <c:v>8462.6509999999998</c:v>
                </c:pt>
                <c:pt idx="6">
                  <c:v>8123.9770000000008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EDFB-4BDC-BFC9-8F87913377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915631"/>
        <c:axId val="561917071"/>
      </c:lineChart>
      <c:catAx>
        <c:axId val="561915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561917071"/>
        <c:crosses val="autoZero"/>
        <c:auto val="1"/>
        <c:lblAlgn val="ctr"/>
        <c:lblOffset val="100"/>
        <c:noMultiLvlLbl val="0"/>
      </c:catAx>
      <c:valAx>
        <c:axId val="561917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561915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Republica Moldova - Instituții publice, Gcal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'Energie termică'!$A$109:$A$112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termică'!$C$143:$N$143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termică'!$C$110:$N$110</c:f>
              <c:numCache>
                <c:formatCode>#,##0</c:formatCode>
                <c:ptCount val="12"/>
                <c:pt idx="0">
                  <c:v>45331.225000000006</c:v>
                </c:pt>
                <c:pt idx="1">
                  <c:v>37975.278999999995</c:v>
                </c:pt>
                <c:pt idx="2">
                  <c:v>28317.573</c:v>
                </c:pt>
                <c:pt idx="3">
                  <c:v>10688.350999999999</c:v>
                </c:pt>
                <c:pt idx="4">
                  <c:v>1011.6180000000001</c:v>
                </c:pt>
                <c:pt idx="5">
                  <c:v>555.62199999999996</c:v>
                </c:pt>
                <c:pt idx="6">
                  <c:v>403.68900000000002</c:v>
                </c:pt>
                <c:pt idx="7">
                  <c:v>341.74799999999999</c:v>
                </c:pt>
                <c:pt idx="8">
                  <c:v>698.83500000000004</c:v>
                </c:pt>
                <c:pt idx="9">
                  <c:v>3307.1059999999998</c:v>
                </c:pt>
                <c:pt idx="10">
                  <c:v>21547.136999999999</c:v>
                </c:pt>
                <c:pt idx="11">
                  <c:v>35176.642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3B-43E4-A7CC-D8A430BFEE42}"/>
            </c:ext>
          </c:extLst>
        </c:ser>
        <c:ser>
          <c:idx val="2"/>
          <c:order val="1"/>
          <c:tx>
            <c:strRef>
              <c:f>'Energie termică'!$A$114:$A$117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termică'!$C$143:$N$143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termică'!$C$115:$N$115</c:f>
              <c:numCache>
                <c:formatCode>#,##0</c:formatCode>
                <c:ptCount val="12"/>
                <c:pt idx="0">
                  <c:v>38100.555</c:v>
                </c:pt>
                <c:pt idx="1">
                  <c:v>29163.920999999998</c:v>
                </c:pt>
                <c:pt idx="2">
                  <c:v>20415.789999999997</c:v>
                </c:pt>
                <c:pt idx="3">
                  <c:v>3353.5140000000001</c:v>
                </c:pt>
                <c:pt idx="4">
                  <c:v>205.65099999999998</c:v>
                </c:pt>
                <c:pt idx="5">
                  <c:v>191.1</c:v>
                </c:pt>
                <c:pt idx="6">
                  <c:v>161.411</c:v>
                </c:pt>
                <c:pt idx="7">
                  <c:v>130.923</c:v>
                </c:pt>
                <c:pt idx="8">
                  <c:v>445.88500000000005</c:v>
                </c:pt>
                <c:pt idx="9">
                  <c:v>3187.5649999999996</c:v>
                </c:pt>
                <c:pt idx="10">
                  <c:v>27149.75</c:v>
                </c:pt>
                <c:pt idx="11">
                  <c:v>40174.129000000001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3B-43E4-A7CC-D8A430BFEE42}"/>
            </c:ext>
          </c:extLst>
        </c:ser>
        <c:ser>
          <c:idx val="3"/>
          <c:order val="2"/>
          <c:tx>
            <c:strRef>
              <c:f>'Energie termică'!$A$119:$A$122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termică'!$C$143:$N$143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termică'!$C$120:$N$120</c:f>
              <c:numCache>
                <c:formatCode>#,##0</c:formatCode>
                <c:ptCount val="12"/>
                <c:pt idx="0">
                  <c:v>36396.493000000002</c:v>
                </c:pt>
                <c:pt idx="1">
                  <c:v>38981.64</c:v>
                </c:pt>
                <c:pt idx="2">
                  <c:v>37255.486000000004</c:v>
                </c:pt>
                <c:pt idx="3">
                  <c:v>15660.733</c:v>
                </c:pt>
                <c:pt idx="4">
                  <c:v>1010.2569999999999</c:v>
                </c:pt>
                <c:pt idx="5">
                  <c:v>692.69100000000003</c:v>
                </c:pt>
                <c:pt idx="6">
                  <c:v>388.06799999999998</c:v>
                </c:pt>
                <c:pt idx="7">
                  <c:v>325.94400000000002</c:v>
                </c:pt>
                <c:pt idx="8">
                  <c:v>747.22399999999993</c:v>
                </c:pt>
                <c:pt idx="9">
                  <c:v>6200.2049999999999</c:v>
                </c:pt>
                <c:pt idx="10">
                  <c:v>26595.388999999999</c:v>
                </c:pt>
                <c:pt idx="11">
                  <c:v>38225.951000000001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3B-43E4-A7CC-D8A430BFEE42}"/>
            </c:ext>
          </c:extLst>
        </c:ser>
        <c:ser>
          <c:idx val="4"/>
          <c:order val="3"/>
          <c:tx>
            <c:strRef>
              <c:f>'Energie termică'!$A$124:$A$127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termică'!$C$143:$N$143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termică'!$C$125:$N$125</c:f>
              <c:numCache>
                <c:formatCode>#,##0</c:formatCode>
                <c:ptCount val="12"/>
                <c:pt idx="0">
                  <c:v>34585.767999999996</c:v>
                </c:pt>
                <c:pt idx="1">
                  <c:v>29606.578999999998</c:v>
                </c:pt>
                <c:pt idx="2">
                  <c:v>31951.796999999999</c:v>
                </c:pt>
                <c:pt idx="3">
                  <c:v>3335.6639999999998</c:v>
                </c:pt>
                <c:pt idx="4">
                  <c:v>1003.8860000000001</c:v>
                </c:pt>
                <c:pt idx="5">
                  <c:v>619.0150000000001</c:v>
                </c:pt>
                <c:pt idx="6">
                  <c:v>381.20400000000001</c:v>
                </c:pt>
                <c:pt idx="7">
                  <c:v>475.86799999999999</c:v>
                </c:pt>
                <c:pt idx="8">
                  <c:v>757.25099999999998</c:v>
                </c:pt>
                <c:pt idx="9">
                  <c:v>2804.5250000000001</c:v>
                </c:pt>
                <c:pt idx="10">
                  <c:v>22968.573</c:v>
                </c:pt>
                <c:pt idx="11">
                  <c:v>37738.909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43B-43E4-A7CC-D8A430BFEE42}"/>
            </c:ext>
          </c:extLst>
        </c:ser>
        <c:ser>
          <c:idx val="0"/>
          <c:order val="4"/>
          <c:tx>
            <c:strRef>
              <c:f>'Energie termică'!$A$129:$A$132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termică'!$C$143:$N$143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termică'!$C$130:$N$130</c:f>
              <c:numCache>
                <c:formatCode>#,##0</c:formatCode>
                <c:ptCount val="12"/>
                <c:pt idx="0">
                  <c:v>35996.065800000004</c:v>
                </c:pt>
                <c:pt idx="1">
                  <c:v>37182.294999999998</c:v>
                </c:pt>
                <c:pt idx="2">
                  <c:v>27121.832299999998</c:v>
                </c:pt>
                <c:pt idx="3">
                  <c:v>9433.2021000000004</c:v>
                </c:pt>
                <c:pt idx="4">
                  <c:v>1337.4961000000001</c:v>
                </c:pt>
                <c:pt idx="5">
                  <c:v>697.0453</c:v>
                </c:pt>
                <c:pt idx="6">
                  <c:v>484.3288</c:v>
                </c:pt>
                <c:pt idx="7">
                  <c:v>435.71909999999997</c:v>
                </c:pt>
                <c:pt idx="8">
                  <c:v>736.74770000000001</c:v>
                </c:pt>
                <c:pt idx="9">
                  <c:v>1218.5639000000001</c:v>
                </c:pt>
                <c:pt idx="10">
                  <c:v>20456.336799999997</c:v>
                </c:pt>
                <c:pt idx="11">
                  <c:v>40115.754500000003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43B-43E4-A7CC-D8A430BFEE42}"/>
            </c:ext>
          </c:extLst>
        </c:ser>
        <c:ser>
          <c:idx val="5"/>
          <c:order val="5"/>
          <c:tx>
            <c:strRef>
              <c:f>'Energie termică'!$A$134:$A$137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termică'!$C$143:$N$143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termică'!$C$135:$N$135</c:f>
              <c:numCache>
                <c:formatCode>#,##0</c:formatCode>
                <c:ptCount val="12"/>
                <c:pt idx="0">
                  <c:v>42364.510525219994</c:v>
                </c:pt>
                <c:pt idx="1">
                  <c:v>32574.485252769999</c:v>
                </c:pt>
                <c:pt idx="2">
                  <c:v>31955.220759110001</c:v>
                </c:pt>
                <c:pt idx="3">
                  <c:v>1372.72949868</c:v>
                </c:pt>
                <c:pt idx="4">
                  <c:v>1034.72997805</c:v>
                </c:pt>
                <c:pt idx="5">
                  <c:v>646.19618463999996</c:v>
                </c:pt>
                <c:pt idx="6">
                  <c:v>409.89494834999999</c:v>
                </c:pt>
                <c:pt idx="7">
                  <c:v>406.29890812999997</c:v>
                </c:pt>
                <c:pt idx="8">
                  <c:v>768.28831839000009</c:v>
                </c:pt>
                <c:pt idx="9">
                  <c:v>6591.8823784199994</c:v>
                </c:pt>
                <c:pt idx="10">
                  <c:v>31966.669394379998</c:v>
                </c:pt>
                <c:pt idx="11">
                  <c:v>43009.133121939994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43B-43E4-A7CC-D8A430BFEE42}"/>
            </c:ext>
          </c:extLst>
        </c:ser>
        <c:ser>
          <c:idx val="6"/>
          <c:order val="6"/>
          <c:tx>
            <c:strRef>
              <c:f>'Energie termică'!$A$139:$A$142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termică'!$C$143:$N$143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termică'!$C$140:$N$140</c:f>
              <c:numCache>
                <c:formatCode>#,##0</c:formatCode>
                <c:ptCount val="12"/>
                <c:pt idx="0">
                  <c:v>37153.82458</c:v>
                </c:pt>
                <c:pt idx="1">
                  <c:v>42836.026005990003</c:v>
                </c:pt>
                <c:pt idx="2">
                  <c:v>27386.213</c:v>
                </c:pt>
                <c:pt idx="3">
                  <c:v>8765.3451999999997</c:v>
                </c:pt>
                <c:pt idx="4">
                  <c:v>1203.4430399999999</c:v>
                </c:pt>
                <c:pt idx="5">
                  <c:v>768.00120844000003</c:v>
                </c:pt>
                <c:pt idx="6">
                  <c:v>400.73590734999999</c:v>
                </c:pt>
                <c:pt idx="7">
                  <c:v>437.29511401999997</c:v>
                </c:pt>
                <c:pt idx="8">
                  <c:v>800.08578</c:v>
                </c:pt>
                <c:pt idx="9">
                  <c:v>12136.403509039999</c:v>
                </c:pt>
                <c:pt idx="10">
                  <c:v>26635.596210669995</c:v>
                </c:pt>
                <c:pt idx="11">
                  <c:v>41521.71397112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860-405E-91E5-7233BEC4E0E6}"/>
            </c:ext>
          </c:extLst>
        </c:ser>
        <c:ser>
          <c:idx val="7"/>
          <c:order val="7"/>
          <c:tx>
            <c:v>2026</c:v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termică'!$C$143:$N$143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termică'!$C$145:$N$145</c:f>
              <c:numCache>
                <c:formatCode>#,##0</c:formatCode>
                <c:ptCount val="12"/>
                <c:pt idx="0">
                  <c:v>48768.766470409995</c:v>
                </c:pt>
                <c:pt idx="1">
                  <c:v>45191.981117000003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5E-4D9E-AFC3-402721A1F7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73902432"/>
        <c:axId val="-273901344"/>
      </c:barChart>
      <c:catAx>
        <c:axId val="-273902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901344"/>
        <c:crosses val="autoZero"/>
        <c:auto val="1"/>
        <c:lblAlgn val="ctr"/>
        <c:lblOffset val="100"/>
        <c:noMultiLvlLbl val="0"/>
      </c:catAx>
      <c:valAx>
        <c:axId val="-27390134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902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Republica</a:t>
            </a:r>
            <a:r>
              <a:rPr lang="ro-RO" baseline="0"/>
              <a:t> Moldova</a:t>
            </a:r>
            <a:r>
              <a:rPr lang="ro-RO"/>
              <a:t> - Agenți economici, Gcal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'Energie termică'!$A$109:$A$112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termică'!$C$138:$N$138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termică'!$C$111:$N$111</c:f>
              <c:numCache>
                <c:formatCode>#,##0</c:formatCode>
                <c:ptCount val="12"/>
                <c:pt idx="0">
                  <c:v>31718.508999999998</c:v>
                </c:pt>
                <c:pt idx="1">
                  <c:v>26700.851999999999</c:v>
                </c:pt>
                <c:pt idx="2">
                  <c:v>17466.159</c:v>
                </c:pt>
                <c:pt idx="3">
                  <c:v>5940.5119999999997</c:v>
                </c:pt>
                <c:pt idx="4">
                  <c:v>793.55799999999999</c:v>
                </c:pt>
                <c:pt idx="5">
                  <c:v>539.18600000000004</c:v>
                </c:pt>
                <c:pt idx="6">
                  <c:v>401.02499999999998</c:v>
                </c:pt>
                <c:pt idx="7">
                  <c:v>339.88299999999998</c:v>
                </c:pt>
                <c:pt idx="8">
                  <c:v>404.58600000000001</c:v>
                </c:pt>
                <c:pt idx="9">
                  <c:v>1593.9810000000002</c:v>
                </c:pt>
                <c:pt idx="10">
                  <c:v>12216.659000000001</c:v>
                </c:pt>
                <c:pt idx="11">
                  <c:v>23304.497000000003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2B9-4348-BDEF-A33AB255DA19}"/>
            </c:ext>
          </c:extLst>
        </c:ser>
        <c:ser>
          <c:idx val="3"/>
          <c:order val="1"/>
          <c:tx>
            <c:strRef>
              <c:f>'Energie termică'!$A$114:$A$117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termică'!$C$138:$N$138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termică'!$C$116:$N$116</c:f>
              <c:numCache>
                <c:formatCode>#,##0</c:formatCode>
                <c:ptCount val="12"/>
                <c:pt idx="0">
                  <c:v>33603.212</c:v>
                </c:pt>
                <c:pt idx="1">
                  <c:v>25020.880999999998</c:v>
                </c:pt>
                <c:pt idx="2">
                  <c:v>12999.538</c:v>
                </c:pt>
                <c:pt idx="3">
                  <c:v>5743.5959999999995</c:v>
                </c:pt>
                <c:pt idx="4">
                  <c:v>1338.117</c:v>
                </c:pt>
                <c:pt idx="5">
                  <c:v>840.87300000000005</c:v>
                </c:pt>
                <c:pt idx="6">
                  <c:v>384.88799999999998</c:v>
                </c:pt>
                <c:pt idx="7">
                  <c:v>324.30099999999999</c:v>
                </c:pt>
                <c:pt idx="8">
                  <c:v>435.226</c:v>
                </c:pt>
                <c:pt idx="9">
                  <c:v>1328.1610000000001</c:v>
                </c:pt>
                <c:pt idx="10">
                  <c:v>15655.692000000001</c:v>
                </c:pt>
                <c:pt idx="11">
                  <c:v>26773.522000000001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2B9-4348-BDEF-A33AB255DA19}"/>
            </c:ext>
          </c:extLst>
        </c:ser>
        <c:ser>
          <c:idx val="4"/>
          <c:order val="2"/>
          <c:tx>
            <c:strRef>
              <c:f>'Energie termică'!$A$119:$A$122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termică'!$C$138:$N$138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termică'!$C$121:$N$121</c:f>
              <c:numCache>
                <c:formatCode>#,##0</c:formatCode>
                <c:ptCount val="12"/>
                <c:pt idx="0">
                  <c:v>30808.118999999999</c:v>
                </c:pt>
                <c:pt idx="1">
                  <c:v>33461.644999999997</c:v>
                </c:pt>
                <c:pt idx="2">
                  <c:v>23586.213</c:v>
                </c:pt>
                <c:pt idx="3">
                  <c:v>8987.9629999999997</c:v>
                </c:pt>
                <c:pt idx="4">
                  <c:v>771.49900000000002</c:v>
                </c:pt>
                <c:pt idx="5">
                  <c:v>523.55300000000011</c:v>
                </c:pt>
                <c:pt idx="6">
                  <c:v>431.25200000000001</c:v>
                </c:pt>
                <c:pt idx="7">
                  <c:v>400.86600000000004</c:v>
                </c:pt>
                <c:pt idx="8">
                  <c:v>554.03800000000001</c:v>
                </c:pt>
                <c:pt idx="9">
                  <c:v>3658.2039999999997</c:v>
                </c:pt>
                <c:pt idx="10">
                  <c:v>16829.579999999998</c:v>
                </c:pt>
                <c:pt idx="11">
                  <c:v>24464.696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2B9-4348-BDEF-A33AB255DA19}"/>
            </c:ext>
          </c:extLst>
        </c:ser>
        <c:ser>
          <c:idx val="5"/>
          <c:order val="3"/>
          <c:tx>
            <c:strRef>
              <c:f>'Energie termică'!$A$124:$A$127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termică'!$C$138:$N$138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termică'!$C$126:$N$126</c:f>
              <c:numCache>
                <c:formatCode>#,##0</c:formatCode>
                <c:ptCount val="12"/>
                <c:pt idx="0">
                  <c:v>30305.970999999998</c:v>
                </c:pt>
                <c:pt idx="1">
                  <c:v>24043.129000000001</c:v>
                </c:pt>
                <c:pt idx="2">
                  <c:v>20319.304</c:v>
                </c:pt>
                <c:pt idx="3">
                  <c:v>2308.4839999999999</c:v>
                </c:pt>
                <c:pt idx="4">
                  <c:v>774.59400000000005</c:v>
                </c:pt>
                <c:pt idx="5">
                  <c:v>516.48599999999999</c:v>
                </c:pt>
                <c:pt idx="6">
                  <c:v>382.25299999999999</c:v>
                </c:pt>
                <c:pt idx="7">
                  <c:v>371.70800000000003</c:v>
                </c:pt>
                <c:pt idx="8">
                  <c:v>458.34</c:v>
                </c:pt>
                <c:pt idx="9">
                  <c:v>1069.2249999999999</c:v>
                </c:pt>
                <c:pt idx="10">
                  <c:v>11646.738000000001</c:v>
                </c:pt>
                <c:pt idx="11">
                  <c:v>22915.856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62B9-4348-BDEF-A33AB255DA19}"/>
            </c:ext>
          </c:extLst>
        </c:ser>
        <c:ser>
          <c:idx val="0"/>
          <c:order val="4"/>
          <c:tx>
            <c:strRef>
              <c:f>'Energie termică'!$A$129:$A$132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termică'!$C$138:$N$138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termică'!$C$131:$N$131</c:f>
              <c:numCache>
                <c:formatCode>#,##0</c:formatCode>
                <c:ptCount val="12"/>
                <c:pt idx="0">
                  <c:v>21053.168900000001</c:v>
                </c:pt>
                <c:pt idx="1">
                  <c:v>21335.5406</c:v>
                </c:pt>
                <c:pt idx="2">
                  <c:v>13907.809399999998</c:v>
                </c:pt>
                <c:pt idx="3">
                  <c:v>5185.6421</c:v>
                </c:pt>
                <c:pt idx="4">
                  <c:v>837.13630000000001</c:v>
                </c:pt>
                <c:pt idx="5">
                  <c:v>496.10540000000003</c:v>
                </c:pt>
                <c:pt idx="6">
                  <c:v>412.05670000000003</c:v>
                </c:pt>
                <c:pt idx="7">
                  <c:v>413.32100000000003</c:v>
                </c:pt>
                <c:pt idx="8">
                  <c:v>394.74289999999996</c:v>
                </c:pt>
                <c:pt idx="9">
                  <c:v>690.22209999999995</c:v>
                </c:pt>
                <c:pt idx="10">
                  <c:v>10234.306500000001</c:v>
                </c:pt>
                <c:pt idx="11">
                  <c:v>22675.310400000002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2B9-4348-BDEF-A33AB255DA19}"/>
            </c:ext>
          </c:extLst>
        </c:ser>
        <c:ser>
          <c:idx val="1"/>
          <c:order val="5"/>
          <c:tx>
            <c:strRef>
              <c:f>'Energie termică'!$A$134:$A$137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termică'!$C$138:$N$138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termică'!$C$136:$N$136</c:f>
              <c:numCache>
                <c:formatCode>#,##0</c:formatCode>
                <c:ptCount val="12"/>
                <c:pt idx="0">
                  <c:v>24953.637960240001</c:v>
                </c:pt>
                <c:pt idx="1">
                  <c:v>19026.960460220002</c:v>
                </c:pt>
                <c:pt idx="2">
                  <c:v>17338.925744200002</c:v>
                </c:pt>
                <c:pt idx="3">
                  <c:v>778.96202922999998</c:v>
                </c:pt>
                <c:pt idx="4">
                  <c:v>631.55054989999996</c:v>
                </c:pt>
                <c:pt idx="5">
                  <c:v>501.46588758000001</c:v>
                </c:pt>
                <c:pt idx="6">
                  <c:v>469.44863499999997</c:v>
                </c:pt>
                <c:pt idx="7">
                  <c:v>373.31434200000001</c:v>
                </c:pt>
                <c:pt idx="8">
                  <c:v>412.46487000000002</c:v>
                </c:pt>
                <c:pt idx="9">
                  <c:v>3049.4946055699997</c:v>
                </c:pt>
                <c:pt idx="10">
                  <c:v>16998.970987180001</c:v>
                </c:pt>
                <c:pt idx="11">
                  <c:v>25083.380052199998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62B9-4348-BDEF-A33AB255DA19}"/>
            </c:ext>
          </c:extLst>
        </c:ser>
        <c:ser>
          <c:idx val="6"/>
          <c:order val="6"/>
          <c:tx>
            <c:strRef>
              <c:f>'Energie termică'!$A$139:$A$142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termică'!$C$138:$N$138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termică'!$C$141:$N$141</c:f>
              <c:numCache>
                <c:formatCode>#,##0</c:formatCode>
                <c:ptCount val="12"/>
                <c:pt idx="0">
                  <c:v>22084.26554</c:v>
                </c:pt>
                <c:pt idx="1">
                  <c:v>25475.692768879999</c:v>
                </c:pt>
                <c:pt idx="2">
                  <c:v>14504.3603</c:v>
                </c:pt>
                <c:pt idx="3">
                  <c:v>3664.9773</c:v>
                </c:pt>
                <c:pt idx="4">
                  <c:v>749.46130999999991</c:v>
                </c:pt>
                <c:pt idx="5">
                  <c:v>542.19172966999997</c:v>
                </c:pt>
                <c:pt idx="6">
                  <c:v>440.73235503000001</c:v>
                </c:pt>
                <c:pt idx="7">
                  <c:v>379.47407600000003</c:v>
                </c:pt>
                <c:pt idx="8">
                  <c:v>467.14223799999996</c:v>
                </c:pt>
                <c:pt idx="9">
                  <c:v>5694.5839504399992</c:v>
                </c:pt>
                <c:pt idx="10">
                  <c:v>15016.57521649</c:v>
                </c:pt>
                <c:pt idx="11">
                  <c:v>22905.657776310003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851-44F1-A820-5BD56A7AE838}"/>
            </c:ext>
          </c:extLst>
        </c:ser>
        <c:ser>
          <c:idx val="7"/>
          <c:order val="7"/>
          <c:tx>
            <c:v>2026</c:v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val>
            <c:numRef>
              <c:f>'Energie termică'!$C$146:$N$146</c:f>
              <c:numCache>
                <c:formatCode>#,##0</c:formatCode>
                <c:ptCount val="12"/>
                <c:pt idx="0">
                  <c:v>29288.130682000003</c:v>
                </c:pt>
                <c:pt idx="1">
                  <c:v>27376.947575999999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496-4E32-B89A-C5EE3A96A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73905152"/>
        <c:axId val="-273907328"/>
      </c:barChart>
      <c:catAx>
        <c:axId val="-2739051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907328"/>
        <c:crosses val="autoZero"/>
        <c:auto val="1"/>
        <c:lblAlgn val="ctr"/>
        <c:lblOffset val="100"/>
        <c:noMultiLvlLbl val="0"/>
      </c:catAx>
      <c:valAx>
        <c:axId val="-27390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9051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Informația privind evoluția consumului de energie termică în Chișinău, SA „Termoelectrica”, Gcal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>
        <c:manualLayout>
          <c:layoutTarget val="inner"/>
          <c:xMode val="edge"/>
          <c:yMode val="edge"/>
          <c:x val="5.6277521200770432E-2"/>
          <c:y val="0.17955179596902504"/>
          <c:w val="0.92980465532764223"/>
          <c:h val="0.69582842021428792"/>
        </c:manualLayout>
      </c:layout>
      <c:lineChart>
        <c:grouping val="standard"/>
        <c:varyColors val="0"/>
        <c:ser>
          <c:idx val="0"/>
          <c:order val="0"/>
          <c:tx>
            <c:strRef>
              <c:f>'Energie termică'!$B$173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termică'!$C$165:$N$165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termică'!$C$173:$N$173</c:f>
              <c:numCache>
                <c:formatCode>#,##0</c:formatCode>
                <c:ptCount val="12"/>
                <c:pt idx="0">
                  <c:v>214511.83777000001</c:v>
                </c:pt>
                <c:pt idx="1">
                  <c:v>201524.46067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2E-4512-AE22-778A83581A4C}"/>
            </c:ext>
          </c:extLst>
        </c:ser>
        <c:ser>
          <c:idx val="1"/>
          <c:order val="1"/>
          <c:tx>
            <c:strRef>
              <c:f>'Energie termică'!$B$174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termică'!$C$165:$N$165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termică'!$C$174:$N$174</c:f>
              <c:numCache>
                <c:formatCode>#,##0</c:formatCode>
                <c:ptCount val="12"/>
                <c:pt idx="0">
                  <c:v>38110.464999999997</c:v>
                </c:pt>
                <c:pt idx="1">
                  <c:v>36703.187389999999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2E-4512-AE22-778A83581A4C}"/>
            </c:ext>
          </c:extLst>
        </c:ser>
        <c:ser>
          <c:idx val="2"/>
          <c:order val="2"/>
          <c:tx>
            <c:strRef>
              <c:f>'Energie termică'!$B$175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termică'!$C$165:$N$165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termică'!$C$175:$N$175</c:f>
              <c:numCache>
                <c:formatCode>#,##0</c:formatCode>
                <c:ptCount val="12"/>
                <c:pt idx="0">
                  <c:v>27209.581030000001</c:v>
                </c:pt>
                <c:pt idx="1">
                  <c:v>25685.019619999999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0C2-4830-BE47-11CDB4877B6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9461616"/>
        <c:axId val="1299454128"/>
        <c:extLst/>
      </c:lineChart>
      <c:catAx>
        <c:axId val="129946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299454128"/>
        <c:crosses val="autoZero"/>
        <c:auto val="1"/>
        <c:lblAlgn val="ctr"/>
        <c:lblOffset val="100"/>
        <c:noMultiLvlLbl val="0"/>
      </c:catAx>
      <c:valAx>
        <c:axId val="12994541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29946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Informația privind evoluția consumului de energie termică în Republica Moldova, </a:t>
            </a:r>
            <a:r>
              <a:rPr lang="ro-RO"/>
              <a:t>pe categorii de consumatori finali, </a:t>
            </a:r>
            <a:r>
              <a:rPr lang="en-US"/>
              <a:t>Gcal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'Energie termică'!$B$179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termică'!$C$165:$N$165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termică'!$C$179:$N$179</c:f>
              <c:numCache>
                <c:formatCode>#,##0</c:formatCode>
                <c:ptCount val="12"/>
                <c:pt idx="0">
                  <c:v>246389.64669414001</c:v>
                </c:pt>
                <c:pt idx="1">
                  <c:v>227624.67588900001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1C-441B-940D-C9EE2C019AE4}"/>
            </c:ext>
          </c:extLst>
        </c:ser>
        <c:ser>
          <c:idx val="1"/>
          <c:order val="1"/>
          <c:tx>
            <c:strRef>
              <c:f>'Energie termică'!$B$180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termică'!$C$165:$N$165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termică'!$C$180:$N$180</c:f>
              <c:numCache>
                <c:formatCode>#,##0</c:formatCode>
                <c:ptCount val="12"/>
                <c:pt idx="0">
                  <c:v>48768.766470409995</c:v>
                </c:pt>
                <c:pt idx="1">
                  <c:v>45191.981117000003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1C-441B-940D-C9EE2C019AE4}"/>
            </c:ext>
          </c:extLst>
        </c:ser>
        <c:ser>
          <c:idx val="2"/>
          <c:order val="2"/>
          <c:tx>
            <c:strRef>
              <c:f>'Energie termică'!$B$181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termică'!$C$165:$N$165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termică'!$C$181:$N$181</c:f>
              <c:numCache>
                <c:formatCode>#,##0</c:formatCode>
                <c:ptCount val="12"/>
                <c:pt idx="0">
                  <c:v>29288.130682000003</c:v>
                </c:pt>
                <c:pt idx="1">
                  <c:v>27376.947575999999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1C-441B-940D-C9EE2C019A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9461616"/>
        <c:axId val="1299454128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'Energie termică'!$B$182</c15:sqref>
                        </c15:formulaRef>
                      </c:ext>
                    </c:extLst>
                    <c:strCache>
                      <c:ptCount val="1"/>
                      <c:pt idx="0">
                        <c:v>Total consumatori (lunar)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4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'Energie termică'!$C$165:$N$165</c15:sqref>
                        </c15:formulaRef>
                      </c:ext>
                    </c:extLst>
                    <c:strCache>
                      <c:ptCount val="12"/>
                      <c:pt idx="0">
                        <c:v>Ianuarie</c:v>
                      </c:pt>
                      <c:pt idx="1">
                        <c:v>Februarie</c:v>
                      </c:pt>
                      <c:pt idx="2">
                        <c:v>Martie</c:v>
                      </c:pt>
                      <c:pt idx="3">
                        <c:v>Aprilie</c:v>
                      </c:pt>
                      <c:pt idx="4">
                        <c:v>Mai</c:v>
                      </c:pt>
                      <c:pt idx="5">
                        <c:v>Iunie</c:v>
                      </c:pt>
                      <c:pt idx="6">
                        <c:v>Iulie</c:v>
                      </c:pt>
                      <c:pt idx="7">
                        <c:v>August</c:v>
                      </c:pt>
                      <c:pt idx="8">
                        <c:v>Septembrie</c:v>
                      </c:pt>
                      <c:pt idx="9">
                        <c:v>Octombrie</c:v>
                      </c:pt>
                      <c:pt idx="10">
                        <c:v>Noiembrie</c:v>
                      </c:pt>
                      <c:pt idx="11">
                        <c:v>Decembrie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'Energie termică'!$C$182:$M$182</c15:sqref>
                        </c15:formulaRef>
                      </c:ext>
                    </c:extLst>
                    <c:numCache>
                      <c:formatCode>#,##0</c:formatCode>
                      <c:ptCount val="11"/>
                      <c:pt idx="0">
                        <c:v>324446.54384654999</c:v>
                      </c:pt>
                      <c:pt idx="1">
                        <c:v>300193.604582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F71C-441B-940D-C9EE2C019AE4}"/>
                  </c:ext>
                </c:extLst>
              </c15:ser>
            </c15:filteredLineSeries>
          </c:ext>
        </c:extLst>
      </c:lineChart>
      <c:catAx>
        <c:axId val="129946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299454128"/>
        <c:crosses val="autoZero"/>
        <c:auto val="1"/>
        <c:lblAlgn val="ctr"/>
        <c:lblOffset val="100"/>
        <c:noMultiLvlLbl val="0"/>
      </c:catAx>
      <c:valAx>
        <c:axId val="12994541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29946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Informația privind evoluția consumului de energie termică în Republica Moldova, </a:t>
            </a:r>
            <a:r>
              <a:rPr lang="ro-RO"/>
              <a:t>pe furnizori, </a:t>
            </a:r>
            <a:r>
              <a:rPr lang="en-US"/>
              <a:t>Gcal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CET Nord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termică'!$C$165:$N$165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termică'!$C$170:$N$170</c:f>
              <c:numCache>
                <c:formatCode>#,##0</c:formatCode>
                <c:ptCount val="12"/>
                <c:pt idx="0">
                  <c:v>44614.660046550001</c:v>
                </c:pt>
                <c:pt idx="1">
                  <c:v>36280.936902000001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E9-47DA-AA21-5AF437366333}"/>
            </c:ext>
          </c:extLst>
        </c:ser>
        <c:ser>
          <c:idx val="1"/>
          <c:order val="1"/>
          <c:tx>
            <c:v>SA Termoelectrica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termică'!$C$165:$N$165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termică'!$C$176:$N$176</c:f>
              <c:numCache>
                <c:formatCode>#,##0</c:formatCode>
                <c:ptCount val="12"/>
                <c:pt idx="0">
                  <c:v>279831.88380000001</c:v>
                </c:pt>
                <c:pt idx="1">
                  <c:v>263912.66768000001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E9-47DA-AA21-5AF437366333}"/>
            </c:ext>
          </c:extLst>
        </c:ser>
        <c:ser>
          <c:idx val="2"/>
          <c:order val="2"/>
          <c:tx>
            <c:v>Republica Moldova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termică'!$C$165:$N$165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termică'!$C$182:$N$182</c:f>
              <c:numCache>
                <c:formatCode>#,##0</c:formatCode>
                <c:ptCount val="12"/>
                <c:pt idx="0">
                  <c:v>324446.54384654999</c:v>
                </c:pt>
                <c:pt idx="1">
                  <c:v>300193.604582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E9-47DA-AA21-5AF4373663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99461616"/>
        <c:axId val="1299454128"/>
        <c:extLst>
          <c:ext xmlns:c15="http://schemas.microsoft.com/office/drawing/2012/chart" uri="{02D57815-91ED-43cb-92C2-25804820EDAC}">
            <c15:filteredLineSeries>
              <c15:ser>
                <c:idx val="3"/>
                <c:order val="3"/>
                <c:tx>
                  <c:strRef>
                    <c:extLst>
                      <c:ext uri="{02D57815-91ED-43cb-92C2-25804820EDAC}">
                        <c15:formulaRef>
                          <c15:sqref>'Energie termică'!$B$182</c15:sqref>
                        </c15:formulaRef>
                      </c:ext>
                    </c:extLst>
                    <c:strCache>
                      <c:ptCount val="1"/>
                      <c:pt idx="0">
                        <c:v>Total consumatori (lunar)</c:v>
                      </c:pt>
                    </c:strCache>
                  </c:strRef>
                </c:tx>
                <c:spPr>
                  <a:ln w="34925" cap="rnd">
                    <a:solidFill>
                      <a:schemeClr val="accent4"/>
                    </a:solidFill>
                    <a:round/>
                  </a:ln>
                  <a:effectLst>
                    <a:outerShdw blurRad="57150" dist="19050" dir="5400000" algn="ctr" rotWithShape="0">
                      <a:srgbClr val="000000">
                        <a:alpha val="63000"/>
                      </a:srgbClr>
                    </a:outerShdw>
                  </a:effectLst>
                </c:spPr>
                <c:marker>
                  <c:symbol val="circle"/>
                  <c:size val="6"/>
                  <c:spPr>
                    <a:gradFill rotWithShape="1">
                      <a:gsLst>
                        <a:gs pos="0">
                          <a:schemeClr val="accent4">
                            <a:satMod val="103000"/>
                            <a:lumMod val="102000"/>
                            <a:tint val="94000"/>
                          </a:schemeClr>
                        </a:gs>
                        <a:gs pos="50000">
                          <a:schemeClr val="accent4">
                            <a:satMod val="110000"/>
                            <a:lumMod val="100000"/>
                            <a:shade val="100000"/>
                          </a:schemeClr>
                        </a:gs>
                        <a:gs pos="100000">
                          <a:schemeClr val="accent4">
                            <a:lumMod val="99000"/>
                            <a:satMod val="120000"/>
                            <a:shade val="78000"/>
                          </a:schemeClr>
                        </a:gs>
                      </a:gsLst>
                      <a:lin ang="5400000" scaled="0"/>
                    </a:gradFill>
                    <a:ln w="9525">
                      <a:solidFill>
                        <a:schemeClr val="accent4"/>
                      </a:solidFill>
                      <a:round/>
                    </a:ln>
                    <a:effectLst>
                      <a:outerShdw blurRad="57150" dist="19050" dir="5400000" algn="ctr" rotWithShape="0">
                        <a:srgbClr val="000000">
                          <a:alpha val="63000"/>
                        </a:srgbClr>
                      </a:outerShdw>
                    </a:effectLst>
                  </c:spPr>
                </c:marker>
                <c:cat>
                  <c:strRef>
                    <c:extLst>
                      <c:ext uri="{02D57815-91ED-43cb-92C2-25804820EDAC}">
                        <c15:formulaRef>
                          <c15:sqref>'Energie termică'!$C$165:$N$165</c15:sqref>
                        </c15:formulaRef>
                      </c:ext>
                    </c:extLst>
                    <c:strCache>
                      <c:ptCount val="12"/>
                      <c:pt idx="0">
                        <c:v>Ianuarie</c:v>
                      </c:pt>
                      <c:pt idx="1">
                        <c:v>Februarie</c:v>
                      </c:pt>
                      <c:pt idx="2">
                        <c:v>Martie</c:v>
                      </c:pt>
                      <c:pt idx="3">
                        <c:v>Aprilie</c:v>
                      </c:pt>
                      <c:pt idx="4">
                        <c:v>Mai</c:v>
                      </c:pt>
                      <c:pt idx="5">
                        <c:v>Iunie</c:v>
                      </c:pt>
                      <c:pt idx="6">
                        <c:v>Iulie</c:v>
                      </c:pt>
                      <c:pt idx="7">
                        <c:v>August</c:v>
                      </c:pt>
                      <c:pt idx="8">
                        <c:v>Septembrie</c:v>
                      </c:pt>
                      <c:pt idx="9">
                        <c:v>Octombrie</c:v>
                      </c:pt>
                      <c:pt idx="10">
                        <c:v>Noiembrie</c:v>
                      </c:pt>
                      <c:pt idx="11">
                        <c:v>Decembrie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'Energie termică'!$C$182:$N$182</c15:sqref>
                        </c15:formulaRef>
                      </c:ext>
                    </c:extLst>
                    <c:numCache>
                      <c:formatCode>#,##0</c:formatCode>
                      <c:ptCount val="12"/>
                      <c:pt idx="0">
                        <c:v>324446.54384654999</c:v>
                      </c:pt>
                      <c:pt idx="1">
                        <c:v>300193.604582</c:v>
                      </c:pt>
                    </c:numCache>
                  </c:numRef>
                </c:val>
                <c:smooth val="0"/>
                <c:extLst>
                  <c:ext xmlns:c16="http://schemas.microsoft.com/office/drawing/2014/chart" uri="{C3380CC4-5D6E-409C-BE32-E72D297353CC}">
                    <c16:uniqueId val="{00000003-D2E9-47DA-AA21-5AF437366333}"/>
                  </c:ext>
                </c:extLst>
              </c15:ser>
            </c15:filteredLineSeries>
          </c:ext>
        </c:extLst>
      </c:lineChart>
      <c:catAx>
        <c:axId val="129946161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299454128"/>
        <c:crosses val="autoZero"/>
        <c:auto val="1"/>
        <c:lblAlgn val="ctr"/>
        <c:lblOffset val="100"/>
        <c:noMultiLvlLbl val="0"/>
      </c:catAx>
      <c:valAx>
        <c:axId val="129945412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29946161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Bălți,</a:t>
            </a:r>
            <a:r>
              <a:rPr lang="ro-RO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  SA „CET-Nord </a:t>
            </a:r>
            <a:r>
              <a:rPr lang="ro-RO"/>
              <a:t>- Instituții publice, </a:t>
            </a:r>
            <a:r>
              <a:rPr lang="ro-RO" sz="14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Gcal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'Energie termică'!$A$7:$A$11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termică'!$C$8:$N$8</c:f>
              <c:numCache>
                <c:formatCode>#,##0</c:formatCode>
                <c:ptCount val="12"/>
                <c:pt idx="0">
                  <c:v>6228.77</c:v>
                </c:pt>
                <c:pt idx="1">
                  <c:v>4675.45</c:v>
                </c:pt>
                <c:pt idx="2">
                  <c:v>3872.68</c:v>
                </c:pt>
                <c:pt idx="3">
                  <c:v>1060.05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572.91</c:v>
                </c:pt>
                <c:pt idx="10">
                  <c:v>3066.84</c:v>
                </c:pt>
                <c:pt idx="11">
                  <c:v>5237.8100000000004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FE4-4F01-A0FE-32395CE44600}"/>
            </c:ext>
          </c:extLst>
        </c:ser>
        <c:ser>
          <c:idx val="2"/>
          <c:order val="1"/>
          <c:tx>
            <c:strRef>
              <c:f>'Energie termică'!$A$13:$A$17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termică'!$C$14:$N$14</c:f>
              <c:numCache>
                <c:formatCode>#,##0</c:formatCode>
                <c:ptCount val="12"/>
                <c:pt idx="0">
                  <c:v>1610.87</c:v>
                </c:pt>
                <c:pt idx="1">
                  <c:v>1232.03</c:v>
                </c:pt>
                <c:pt idx="2">
                  <c:v>3569.62</c:v>
                </c:pt>
                <c:pt idx="3">
                  <c:v>301.52</c:v>
                </c:pt>
                <c:pt idx="4">
                  <c:v>31.32</c:v>
                </c:pt>
                <c:pt idx="5">
                  <c:v>29.84</c:v>
                </c:pt>
                <c:pt idx="6">
                  <c:v>32.29</c:v>
                </c:pt>
                <c:pt idx="7">
                  <c:v>26.94</c:v>
                </c:pt>
                <c:pt idx="8">
                  <c:v>19.41</c:v>
                </c:pt>
                <c:pt idx="9">
                  <c:v>846.2</c:v>
                </c:pt>
                <c:pt idx="10">
                  <c:v>3843.8</c:v>
                </c:pt>
                <c:pt idx="11">
                  <c:v>5995.8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FE4-4F01-A0FE-32395CE44600}"/>
            </c:ext>
          </c:extLst>
        </c:ser>
        <c:ser>
          <c:idx val="3"/>
          <c:order val="2"/>
          <c:tx>
            <c:strRef>
              <c:f>'Energie termică'!$A$19:$A$23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termică'!$C$20:$N$20</c:f>
              <c:numCache>
                <c:formatCode>#,##0</c:formatCode>
                <c:ptCount val="12"/>
                <c:pt idx="0">
                  <c:v>1670.14</c:v>
                </c:pt>
                <c:pt idx="1">
                  <c:v>1679.87</c:v>
                </c:pt>
                <c:pt idx="2">
                  <c:v>5238.82</c:v>
                </c:pt>
                <c:pt idx="3">
                  <c:v>1312.52</c:v>
                </c:pt>
                <c:pt idx="4">
                  <c:v>40.799999999999997</c:v>
                </c:pt>
                <c:pt idx="5">
                  <c:v>34.74</c:v>
                </c:pt>
                <c:pt idx="6">
                  <c:v>27.4</c:v>
                </c:pt>
                <c:pt idx="7">
                  <c:v>29.05</c:v>
                </c:pt>
                <c:pt idx="8">
                  <c:v>32.31</c:v>
                </c:pt>
                <c:pt idx="9">
                  <c:v>980.5</c:v>
                </c:pt>
                <c:pt idx="10">
                  <c:v>3718.1</c:v>
                </c:pt>
                <c:pt idx="11">
                  <c:v>5943.6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FE4-4F01-A0FE-32395CE44600}"/>
            </c:ext>
          </c:extLst>
        </c:ser>
        <c:ser>
          <c:idx val="4"/>
          <c:order val="3"/>
          <c:tx>
            <c:strRef>
              <c:f>'Energie termică'!$A$25:$A$29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termică'!$C$26:$N$26</c:f>
              <c:numCache>
                <c:formatCode>#,##0</c:formatCode>
                <c:ptCount val="12"/>
                <c:pt idx="0">
                  <c:v>1627.59</c:v>
                </c:pt>
                <c:pt idx="1">
                  <c:v>1159.83</c:v>
                </c:pt>
                <c:pt idx="2">
                  <c:v>4575.3500000000004</c:v>
                </c:pt>
                <c:pt idx="3">
                  <c:v>113.27</c:v>
                </c:pt>
                <c:pt idx="4">
                  <c:v>48.45</c:v>
                </c:pt>
                <c:pt idx="5">
                  <c:v>25.82</c:v>
                </c:pt>
                <c:pt idx="6">
                  <c:v>30.31</c:v>
                </c:pt>
                <c:pt idx="7">
                  <c:v>31.67</c:v>
                </c:pt>
                <c:pt idx="8">
                  <c:v>37.11</c:v>
                </c:pt>
                <c:pt idx="9">
                  <c:v>85.84</c:v>
                </c:pt>
                <c:pt idx="10">
                  <c:v>3903.18</c:v>
                </c:pt>
                <c:pt idx="11">
                  <c:v>6406.25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FE4-4F01-A0FE-32395CE44600}"/>
            </c:ext>
          </c:extLst>
        </c:ser>
        <c:ser>
          <c:idx val="0"/>
          <c:order val="4"/>
          <c:tx>
            <c:strRef>
              <c:f>'Energie termică'!$A$31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termică'!$C$32:$N$32</c:f>
              <c:numCache>
                <c:formatCode>#,##0</c:formatCode>
                <c:ptCount val="12"/>
                <c:pt idx="0">
                  <c:v>7082.5308000000005</c:v>
                </c:pt>
                <c:pt idx="1">
                  <c:v>7103.0240000000003</c:v>
                </c:pt>
                <c:pt idx="2">
                  <c:v>5475.9993000000004</c:v>
                </c:pt>
                <c:pt idx="3">
                  <c:v>379.6431</c:v>
                </c:pt>
                <c:pt idx="4">
                  <c:v>154.77510000000001</c:v>
                </c:pt>
                <c:pt idx="5">
                  <c:v>56.161299999999997</c:v>
                </c:pt>
                <c:pt idx="6">
                  <c:v>53.669800000000002</c:v>
                </c:pt>
                <c:pt idx="7">
                  <c:v>63.0501</c:v>
                </c:pt>
                <c:pt idx="8">
                  <c:v>86.575699999999998</c:v>
                </c:pt>
                <c:pt idx="9">
                  <c:v>140.6129</c:v>
                </c:pt>
                <c:pt idx="10">
                  <c:v>3907.7377999999999</c:v>
                </c:pt>
                <c:pt idx="11">
                  <c:v>8273.2085000000006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FE4-4F01-A0FE-32395CE44600}"/>
            </c:ext>
          </c:extLst>
        </c:ser>
        <c:ser>
          <c:idx val="5"/>
          <c:order val="5"/>
          <c:tx>
            <c:strRef>
              <c:f>'Energie termică'!$A$37:$A$41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termică'!$C$38:$N$38</c:f>
              <c:numCache>
                <c:formatCode>#,##0</c:formatCode>
                <c:ptCount val="12"/>
                <c:pt idx="0">
                  <c:v>8151.3485252199998</c:v>
                </c:pt>
                <c:pt idx="1">
                  <c:v>5757.4212527700001</c:v>
                </c:pt>
                <c:pt idx="2">
                  <c:v>5974.7767591100001</c:v>
                </c:pt>
                <c:pt idx="3">
                  <c:v>261.65449868000002</c:v>
                </c:pt>
                <c:pt idx="4">
                  <c:v>131.60697805000001</c:v>
                </c:pt>
                <c:pt idx="5">
                  <c:v>65.071184639999998</c:v>
                </c:pt>
                <c:pt idx="6">
                  <c:v>65.255948349999997</c:v>
                </c:pt>
                <c:pt idx="7">
                  <c:v>67.978908129999994</c:v>
                </c:pt>
                <c:pt idx="8">
                  <c:v>89.747318390000004</c:v>
                </c:pt>
                <c:pt idx="9">
                  <c:v>2056.8743784200001</c:v>
                </c:pt>
                <c:pt idx="10">
                  <c:v>6605.6533943799996</c:v>
                </c:pt>
                <c:pt idx="11">
                  <c:v>7731.1091219399996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FE4-4F01-A0FE-32395CE44600}"/>
            </c:ext>
          </c:extLst>
        </c:ser>
        <c:ser>
          <c:idx val="6"/>
          <c:order val="6"/>
          <c:tx>
            <c:strRef>
              <c:f>'Energie termică'!$A$43:$A$47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termică'!$C$44:$N$44</c:f>
              <c:numCache>
                <c:formatCode>#,##0</c:formatCode>
                <c:ptCount val="12"/>
                <c:pt idx="0">
                  <c:v>7122.5905000000002</c:v>
                </c:pt>
                <c:pt idx="1">
                  <c:v>8727.3307259899993</c:v>
                </c:pt>
                <c:pt idx="2">
                  <c:v>4937.0950000000003</c:v>
                </c:pt>
                <c:pt idx="3">
                  <c:v>2546.3422</c:v>
                </c:pt>
                <c:pt idx="4">
                  <c:v>162.20509999999999</c:v>
                </c:pt>
                <c:pt idx="5">
                  <c:v>103.46005844</c:v>
                </c:pt>
                <c:pt idx="6">
                  <c:v>70.295927349999999</c:v>
                </c:pt>
                <c:pt idx="7">
                  <c:v>90.97979402</c:v>
                </c:pt>
                <c:pt idx="8">
                  <c:v>116.27638</c:v>
                </c:pt>
                <c:pt idx="9">
                  <c:v>2751.98889904</c:v>
                </c:pt>
                <c:pt idx="10">
                  <c:v>5075.1302406699997</c:v>
                </c:pt>
                <c:pt idx="11">
                  <c:v>7899.9797111199996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80-4319-9714-14406114F62A}"/>
            </c:ext>
          </c:extLst>
        </c:ser>
        <c:ser>
          <c:idx val="7"/>
          <c:order val="7"/>
          <c:tx>
            <c:strRef>
              <c:f>'Energie termică'!$A$49:$A$53</c:f>
              <c:strCache>
                <c:ptCount val="1"/>
                <c:pt idx="0">
                  <c:v>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termică'!$C$50:$N$50</c:f>
              <c:numCache>
                <c:formatCode>#,##0</c:formatCode>
                <c:ptCount val="12"/>
                <c:pt idx="0">
                  <c:v>10658.301470410001</c:v>
                </c:pt>
                <c:pt idx="1">
                  <c:v>8488.7937270000002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357-4E83-8DB4-2C345286A1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73910048"/>
        <c:axId val="-273898080"/>
      </c:barChart>
      <c:catAx>
        <c:axId val="-273910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898080"/>
        <c:crosses val="autoZero"/>
        <c:auto val="1"/>
        <c:lblAlgn val="ctr"/>
        <c:lblOffset val="100"/>
        <c:noMultiLvlLbl val="0"/>
      </c:catAx>
      <c:valAx>
        <c:axId val="-273898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910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Bălți - Temperatura medie</a:t>
            </a:r>
            <a:r>
              <a:rPr lang="ro-RO" sz="16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  <a:latin typeface="+mn-lt"/>
                <a:ea typeface="+mn-ea"/>
                <a:cs typeface="+mn-cs"/>
              </a:rPr>
              <a:t>, grade celsius</a:t>
            </a:r>
            <a:endParaRPr lang="en-US" sz="1600" b="1" i="0" u="none" strike="noStrike" kern="1200" baseline="0">
              <a:solidFill>
                <a:sysClr val="windowText" lastClr="000000">
                  <a:lumMod val="65000"/>
                  <a:lumOff val="35000"/>
                </a:sysClr>
              </a:solidFill>
              <a:latin typeface="+mn-lt"/>
              <a:ea typeface="+mn-ea"/>
              <a:cs typeface="+mn-cs"/>
            </a:endParaRPr>
          </a:p>
        </c:rich>
      </c:tx>
      <c:layout>
        <c:manualLayout>
          <c:xMode val="edge"/>
          <c:yMode val="edge"/>
          <c:x val="0.3900466903790486"/>
          <c:y val="2.55300158607736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4"/>
          <c:order val="0"/>
          <c:tx>
            <c:strRef>
              <c:f>'Energie termică'!$A$7:$A$11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termică'!$C$11:$N$11</c:f>
              <c:numCache>
                <c:formatCode>#,##0.0</c:formatCode>
                <c:ptCount val="12"/>
                <c:pt idx="0">
                  <c:v>-3.3</c:v>
                </c:pt>
                <c:pt idx="1">
                  <c:v>2.1</c:v>
                </c:pt>
                <c:pt idx="2">
                  <c:v>6.2</c:v>
                </c:pt>
                <c:pt idx="3">
                  <c:v>9.8000000000000007</c:v>
                </c:pt>
                <c:pt idx="9">
                  <c:v>6.9</c:v>
                </c:pt>
                <c:pt idx="10">
                  <c:v>7.6</c:v>
                </c:pt>
                <c:pt idx="11">
                  <c:v>2.2000000000000002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D13-49BD-8DB6-B4A05D42379A}"/>
            </c:ext>
          </c:extLst>
        </c:ser>
        <c:ser>
          <c:idx val="5"/>
          <c:order val="1"/>
          <c:tx>
            <c:strRef>
              <c:f>'Energie termică'!$A$13:$A$17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termică'!$C$17:$N$17</c:f>
              <c:numCache>
                <c:formatCode>#,##0.0</c:formatCode>
                <c:ptCount val="12"/>
                <c:pt idx="0">
                  <c:v>0.4</c:v>
                </c:pt>
                <c:pt idx="1">
                  <c:v>3.5</c:v>
                </c:pt>
                <c:pt idx="2">
                  <c:v>7</c:v>
                </c:pt>
                <c:pt idx="3">
                  <c:v>7.8</c:v>
                </c:pt>
                <c:pt idx="4">
                  <c:v>13.6</c:v>
                </c:pt>
                <c:pt idx="5">
                  <c:v>20.9</c:v>
                </c:pt>
                <c:pt idx="6">
                  <c:v>22.3</c:v>
                </c:pt>
                <c:pt idx="7">
                  <c:v>23</c:v>
                </c:pt>
                <c:pt idx="8">
                  <c:v>19.3</c:v>
                </c:pt>
                <c:pt idx="9">
                  <c:v>11.1</c:v>
                </c:pt>
                <c:pt idx="10">
                  <c:v>4.3</c:v>
                </c:pt>
                <c:pt idx="11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D13-49BD-8DB6-B4A05D42379A}"/>
            </c:ext>
          </c:extLst>
        </c:ser>
        <c:ser>
          <c:idx val="6"/>
          <c:order val="2"/>
          <c:tx>
            <c:strRef>
              <c:f>'Energie termică'!$A$19:$A$23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termică'!$C$23:$N$23</c:f>
              <c:numCache>
                <c:formatCode>#,##0.0</c:formatCode>
                <c:ptCount val="12"/>
                <c:pt idx="0">
                  <c:v>-0.6</c:v>
                </c:pt>
                <c:pt idx="1">
                  <c:v>-1.5</c:v>
                </c:pt>
                <c:pt idx="2">
                  <c:v>3</c:v>
                </c:pt>
                <c:pt idx="3">
                  <c:v>7.4</c:v>
                </c:pt>
                <c:pt idx="4">
                  <c:v>14.6</c:v>
                </c:pt>
                <c:pt idx="5">
                  <c:v>19.7</c:v>
                </c:pt>
                <c:pt idx="6">
                  <c:v>22.9</c:v>
                </c:pt>
                <c:pt idx="7">
                  <c:v>20.399999999999999</c:v>
                </c:pt>
                <c:pt idx="8">
                  <c:v>14.3</c:v>
                </c:pt>
                <c:pt idx="9">
                  <c:v>8.8000000000000007</c:v>
                </c:pt>
                <c:pt idx="10">
                  <c:v>5.8</c:v>
                </c:pt>
                <c:pt idx="11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D13-49BD-8DB6-B4A05D42379A}"/>
            </c:ext>
          </c:extLst>
        </c:ser>
        <c:ser>
          <c:idx val="7"/>
          <c:order val="3"/>
          <c:tx>
            <c:strRef>
              <c:f>'Energie termică'!$A$25:$A$29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termică'!$C$29:$N$29</c:f>
              <c:numCache>
                <c:formatCode>#,##0.0</c:formatCode>
                <c:ptCount val="12"/>
                <c:pt idx="0">
                  <c:v>-0.1</c:v>
                </c:pt>
                <c:pt idx="1">
                  <c:v>2.8</c:v>
                </c:pt>
                <c:pt idx="2">
                  <c:v>2.8</c:v>
                </c:pt>
                <c:pt idx="3">
                  <c:v>9.6</c:v>
                </c:pt>
                <c:pt idx="4">
                  <c:v>15.7</c:v>
                </c:pt>
                <c:pt idx="5">
                  <c:v>21.3</c:v>
                </c:pt>
                <c:pt idx="6">
                  <c:v>22.7</c:v>
                </c:pt>
                <c:pt idx="7">
                  <c:v>23.1</c:v>
                </c:pt>
                <c:pt idx="8">
                  <c:v>15.2</c:v>
                </c:pt>
                <c:pt idx="9">
                  <c:v>11.4</c:v>
                </c:pt>
                <c:pt idx="10">
                  <c:v>5</c:v>
                </c:pt>
                <c:pt idx="11">
                  <c:v>0.6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D13-49BD-8DB6-B4A05D42379A}"/>
            </c:ext>
          </c:extLst>
        </c:ser>
        <c:ser>
          <c:idx val="0"/>
          <c:order val="4"/>
          <c:tx>
            <c:strRef>
              <c:f>'Energie termică'!$A$31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termică'!$C$35:$N$35</c:f>
              <c:numCache>
                <c:formatCode>#,##0.0</c:formatCode>
                <c:ptCount val="12"/>
                <c:pt idx="0">
                  <c:v>2.1</c:v>
                </c:pt>
                <c:pt idx="1">
                  <c:v>1.4</c:v>
                </c:pt>
                <c:pt idx="2">
                  <c:v>6</c:v>
                </c:pt>
                <c:pt idx="3">
                  <c:v>8.6</c:v>
                </c:pt>
                <c:pt idx="4">
                  <c:v>15.6</c:v>
                </c:pt>
                <c:pt idx="5">
                  <c:v>20</c:v>
                </c:pt>
                <c:pt idx="6">
                  <c:v>22.7</c:v>
                </c:pt>
                <c:pt idx="7">
                  <c:v>24.3</c:v>
                </c:pt>
                <c:pt idx="8">
                  <c:v>19.5</c:v>
                </c:pt>
                <c:pt idx="9">
                  <c:v>13.3</c:v>
                </c:pt>
                <c:pt idx="10">
                  <c:v>5.8</c:v>
                </c:pt>
                <c:pt idx="11">
                  <c:v>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D13-49BD-8DB6-B4A05D42379A}"/>
            </c:ext>
          </c:extLst>
        </c:ser>
        <c:ser>
          <c:idx val="1"/>
          <c:order val="5"/>
          <c:tx>
            <c:strRef>
              <c:f>'Energie termică'!$A$37:$A$41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termică'!$C$41:$N$41</c:f>
              <c:numCache>
                <c:formatCode>#,##0.0</c:formatCode>
                <c:ptCount val="12"/>
                <c:pt idx="0">
                  <c:v>-1.3</c:v>
                </c:pt>
                <c:pt idx="1">
                  <c:v>6</c:v>
                </c:pt>
                <c:pt idx="2">
                  <c:v>6.27</c:v>
                </c:pt>
                <c:pt idx="3">
                  <c:v>13.4</c:v>
                </c:pt>
                <c:pt idx="4">
                  <c:v>16.3</c:v>
                </c:pt>
                <c:pt idx="5">
                  <c:v>22.4</c:v>
                </c:pt>
                <c:pt idx="6">
                  <c:v>24.6</c:v>
                </c:pt>
                <c:pt idx="7">
                  <c:v>24.4</c:v>
                </c:pt>
                <c:pt idx="8">
                  <c:v>19.600000000000001</c:v>
                </c:pt>
                <c:pt idx="9">
                  <c:v>10.8</c:v>
                </c:pt>
                <c:pt idx="10">
                  <c:v>3.2</c:v>
                </c:pt>
                <c:pt idx="11">
                  <c:v>1.7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1D13-49BD-8DB6-B4A05D42379A}"/>
            </c:ext>
          </c:extLst>
        </c:ser>
        <c:ser>
          <c:idx val="2"/>
          <c:order val="6"/>
          <c:tx>
            <c:strRef>
              <c:f>'Energie termică'!$A$43:$A$47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termică'!$C$47:$N$47</c:f>
              <c:numCache>
                <c:formatCode>#,##0.0</c:formatCode>
                <c:ptCount val="12"/>
                <c:pt idx="0">
                  <c:v>2.2999999999999998</c:v>
                </c:pt>
                <c:pt idx="1">
                  <c:v>-2.9</c:v>
                </c:pt>
                <c:pt idx="2">
                  <c:v>8.1</c:v>
                </c:pt>
                <c:pt idx="3">
                  <c:v>10.7</c:v>
                </c:pt>
                <c:pt idx="4">
                  <c:v>13.1</c:v>
                </c:pt>
                <c:pt idx="5">
                  <c:v>20.2</c:v>
                </c:pt>
                <c:pt idx="6">
                  <c:v>22.9</c:v>
                </c:pt>
                <c:pt idx="7">
                  <c:v>21.4</c:v>
                </c:pt>
                <c:pt idx="8">
                  <c:v>17.7</c:v>
                </c:pt>
                <c:pt idx="9">
                  <c:v>9.1999999999999993</c:v>
                </c:pt>
                <c:pt idx="10">
                  <c:v>7.2</c:v>
                </c:pt>
                <c:pt idx="11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07-4F7C-9B3E-4B2BA4B1A298}"/>
            </c:ext>
          </c:extLst>
        </c:ser>
        <c:ser>
          <c:idx val="3"/>
          <c:order val="7"/>
          <c:tx>
            <c:v>2026</c:v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termică'!$C$48:$N$48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termică'!$C$53:$N$53</c:f>
              <c:numCache>
                <c:formatCode>#,##0.0</c:formatCode>
                <c:ptCount val="12"/>
                <c:pt idx="0">
                  <c:v>-5</c:v>
                </c:pt>
                <c:pt idx="1">
                  <c:v>-2.23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194-409E-9388-8B939F5072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73911680"/>
        <c:axId val="-273911136"/>
      </c:barChart>
      <c:catAx>
        <c:axId val="-273911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911136"/>
        <c:crosses val="autoZero"/>
        <c:auto val="1"/>
        <c:lblAlgn val="ctr"/>
        <c:lblOffset val="100"/>
        <c:noMultiLvlLbl val="0"/>
      </c:catAx>
      <c:valAx>
        <c:axId val="-273911136"/>
        <c:scaling>
          <c:orientation val="minMax"/>
          <c:max val="30"/>
          <c:min val="-1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911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Centru/Sud, ÎCS Premier Energy SRL - Consumatori casnici, MWh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'Energie electrică '!$A$4:$A$8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'!$C$4:$N$4</c:f>
              <c:numCache>
                <c:formatCode>#,##0</c:formatCode>
                <c:ptCount val="12"/>
                <c:pt idx="0">
                  <c:v>119748.325</c:v>
                </c:pt>
                <c:pt idx="1">
                  <c:v>101906.32</c:v>
                </c:pt>
                <c:pt idx="2">
                  <c:v>99190.123000000007</c:v>
                </c:pt>
                <c:pt idx="3">
                  <c:v>93397.778999999995</c:v>
                </c:pt>
                <c:pt idx="4">
                  <c:v>107417.992</c:v>
                </c:pt>
                <c:pt idx="5">
                  <c:v>86171.748999999996</c:v>
                </c:pt>
                <c:pt idx="6">
                  <c:v>86859.32</c:v>
                </c:pt>
                <c:pt idx="7">
                  <c:v>91254.947</c:v>
                </c:pt>
                <c:pt idx="8">
                  <c:v>90260.159</c:v>
                </c:pt>
                <c:pt idx="9">
                  <c:v>89255.06</c:v>
                </c:pt>
                <c:pt idx="10">
                  <c:v>98935.203999999998</c:v>
                </c:pt>
                <c:pt idx="11">
                  <c:v>99063.433000000005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A7-48FE-BA2F-117856F04EBE}"/>
            </c:ext>
          </c:extLst>
        </c:ser>
        <c:ser>
          <c:idx val="1"/>
          <c:order val="1"/>
          <c:tx>
            <c:strRef>
              <c:f>'Energie electrică '!$A$10:$A$14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'!$C$10:$N$10</c:f>
              <c:numCache>
                <c:formatCode>#,##0</c:formatCode>
                <c:ptCount val="12"/>
                <c:pt idx="0">
                  <c:v>123965.772</c:v>
                </c:pt>
                <c:pt idx="1">
                  <c:v>100850.08100000001</c:v>
                </c:pt>
                <c:pt idx="2">
                  <c:v>98433.001000000004</c:v>
                </c:pt>
                <c:pt idx="3">
                  <c:v>97118.554000000004</c:v>
                </c:pt>
                <c:pt idx="4">
                  <c:v>103634.406</c:v>
                </c:pt>
                <c:pt idx="5">
                  <c:v>90014.762000000002</c:v>
                </c:pt>
                <c:pt idx="6">
                  <c:v>95141.235000000001</c:v>
                </c:pt>
                <c:pt idx="7">
                  <c:v>95638.790999999997</c:v>
                </c:pt>
                <c:pt idx="8">
                  <c:v>92651.365000000005</c:v>
                </c:pt>
                <c:pt idx="9">
                  <c:v>93547.514999999999</c:v>
                </c:pt>
                <c:pt idx="10">
                  <c:v>103864.917</c:v>
                </c:pt>
                <c:pt idx="11">
                  <c:v>112822.52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A7-48FE-BA2F-117856F04EBE}"/>
            </c:ext>
          </c:extLst>
        </c:ser>
        <c:ser>
          <c:idx val="2"/>
          <c:order val="2"/>
          <c:tx>
            <c:strRef>
              <c:f>'Energie electrică '!$A$16:$A$20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'!$C$16:$N$16</c:f>
              <c:numCache>
                <c:formatCode>#,##0</c:formatCode>
                <c:ptCount val="12"/>
                <c:pt idx="0">
                  <c:v>129849.97100000001</c:v>
                </c:pt>
                <c:pt idx="1">
                  <c:v>107535.465</c:v>
                </c:pt>
                <c:pt idx="2">
                  <c:v>113555.034</c:v>
                </c:pt>
                <c:pt idx="3">
                  <c:v>109903.227</c:v>
                </c:pt>
                <c:pt idx="4">
                  <c:v>107041.72500000001</c:v>
                </c:pt>
                <c:pt idx="5">
                  <c:v>92643.269</c:v>
                </c:pt>
                <c:pt idx="6">
                  <c:v>98103.195000000007</c:v>
                </c:pt>
                <c:pt idx="7">
                  <c:v>99100.625</c:v>
                </c:pt>
                <c:pt idx="8">
                  <c:v>100576.531</c:v>
                </c:pt>
                <c:pt idx="9">
                  <c:v>105831.917</c:v>
                </c:pt>
                <c:pt idx="10">
                  <c:v>108695.98699999999</c:v>
                </c:pt>
                <c:pt idx="11">
                  <c:v>115284.16899999999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A7-48FE-BA2F-117856F04EBE}"/>
            </c:ext>
          </c:extLst>
        </c:ser>
        <c:ser>
          <c:idx val="3"/>
          <c:order val="3"/>
          <c:tx>
            <c:strRef>
              <c:f>'Energie electrică '!$A$22:$A$26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'!$C$22:$N$22</c:f>
              <c:numCache>
                <c:formatCode>#,##0</c:formatCode>
                <c:ptCount val="12"/>
                <c:pt idx="0">
                  <c:v>132694.685</c:v>
                </c:pt>
                <c:pt idx="1">
                  <c:v>113805.11199999999</c:v>
                </c:pt>
                <c:pt idx="2">
                  <c:v>113810.37300000001</c:v>
                </c:pt>
                <c:pt idx="3">
                  <c:v>107574.45699999999</c:v>
                </c:pt>
                <c:pt idx="4">
                  <c:v>103832.643</c:v>
                </c:pt>
                <c:pt idx="5">
                  <c:v>87722.801000000007</c:v>
                </c:pt>
                <c:pt idx="6">
                  <c:v>93470.394</c:v>
                </c:pt>
                <c:pt idx="7">
                  <c:v>92988.904999999999</c:v>
                </c:pt>
                <c:pt idx="8">
                  <c:v>95151.453999999998</c:v>
                </c:pt>
                <c:pt idx="9">
                  <c:v>95810.683000000005</c:v>
                </c:pt>
                <c:pt idx="10">
                  <c:v>98445.222999999998</c:v>
                </c:pt>
                <c:pt idx="11">
                  <c:v>98091.615000000005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A7-48FE-BA2F-117856F04EBE}"/>
            </c:ext>
          </c:extLst>
        </c:ser>
        <c:ser>
          <c:idx val="4"/>
          <c:order val="4"/>
          <c:tx>
            <c:strRef>
              <c:f>'Energie electrică '!$A$28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'!$C$28:$N$28</c:f>
              <c:numCache>
                <c:formatCode>#,##0</c:formatCode>
                <c:ptCount val="12"/>
                <c:pt idx="0">
                  <c:v>117867</c:v>
                </c:pt>
                <c:pt idx="1">
                  <c:v>102135</c:v>
                </c:pt>
                <c:pt idx="2">
                  <c:v>97506</c:v>
                </c:pt>
                <c:pt idx="3">
                  <c:v>97683</c:v>
                </c:pt>
                <c:pt idx="4">
                  <c:v>97571</c:v>
                </c:pt>
                <c:pt idx="5">
                  <c:v>89350</c:v>
                </c:pt>
                <c:pt idx="6">
                  <c:v>89379</c:v>
                </c:pt>
                <c:pt idx="7">
                  <c:v>94938</c:v>
                </c:pt>
                <c:pt idx="8">
                  <c:v>101471</c:v>
                </c:pt>
                <c:pt idx="9">
                  <c:v>88454</c:v>
                </c:pt>
                <c:pt idx="10">
                  <c:v>98740</c:v>
                </c:pt>
                <c:pt idx="11">
                  <c:v>112853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A7-48FE-BA2F-117856F04EBE}"/>
            </c:ext>
          </c:extLst>
        </c:ser>
        <c:ser>
          <c:idx val="5"/>
          <c:order val="5"/>
          <c:tx>
            <c:strRef>
              <c:f>'Energie electrică '!$A$34:$A$38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'!$C$34:$N$34</c:f>
              <c:numCache>
                <c:formatCode>#,##0</c:formatCode>
                <c:ptCount val="12"/>
                <c:pt idx="0">
                  <c:v>128258</c:v>
                </c:pt>
                <c:pt idx="1">
                  <c:v>114513</c:v>
                </c:pt>
                <c:pt idx="2">
                  <c:v>110150</c:v>
                </c:pt>
                <c:pt idx="3">
                  <c:v>97461</c:v>
                </c:pt>
                <c:pt idx="4">
                  <c:v>97620</c:v>
                </c:pt>
                <c:pt idx="5">
                  <c:v>101972</c:v>
                </c:pt>
                <c:pt idx="6">
                  <c:v>100361</c:v>
                </c:pt>
                <c:pt idx="7">
                  <c:v>111036</c:v>
                </c:pt>
                <c:pt idx="8">
                  <c:v>105358</c:v>
                </c:pt>
                <c:pt idx="9">
                  <c:v>99976</c:v>
                </c:pt>
                <c:pt idx="10">
                  <c:v>117070</c:v>
                </c:pt>
                <c:pt idx="11">
                  <c:v>112726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767-4E61-ACBE-1D0719C26449}"/>
            </c:ext>
          </c:extLst>
        </c:ser>
        <c:ser>
          <c:idx val="6"/>
          <c:order val="6"/>
          <c:tx>
            <c:strRef>
              <c:f>'Energie electrică '!$A$40:$A$44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'!$C$40:$N$40</c:f>
              <c:numCache>
                <c:formatCode>#,##0</c:formatCode>
                <c:ptCount val="12"/>
                <c:pt idx="0">
                  <c:v>146471.117</c:v>
                </c:pt>
                <c:pt idx="1">
                  <c:v>117449.298</c:v>
                </c:pt>
                <c:pt idx="2">
                  <c:v>111134.43</c:v>
                </c:pt>
                <c:pt idx="3">
                  <c:v>109882.787</c:v>
                </c:pt>
                <c:pt idx="4">
                  <c:v>105283.01300000001</c:v>
                </c:pt>
                <c:pt idx="5">
                  <c:v>95596.055999999997</c:v>
                </c:pt>
                <c:pt idx="6">
                  <c:v>100438.58900000001</c:v>
                </c:pt>
                <c:pt idx="7">
                  <c:v>111345.103</c:v>
                </c:pt>
                <c:pt idx="8">
                  <c:v>99817.570999999996</c:v>
                </c:pt>
                <c:pt idx="9">
                  <c:v>110865.209</c:v>
                </c:pt>
                <c:pt idx="10">
                  <c:v>118466.901</c:v>
                </c:pt>
                <c:pt idx="11">
                  <c:v>114799.822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AD-47C7-A270-AA7EB49E28FC}"/>
            </c:ext>
          </c:extLst>
        </c:ser>
        <c:ser>
          <c:idx val="7"/>
          <c:order val="7"/>
          <c:tx>
            <c:v>2026</c:v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'!$C$46:$N$46</c:f>
              <c:numCache>
                <c:formatCode>#,##0</c:formatCode>
                <c:ptCount val="12"/>
                <c:pt idx="0">
                  <c:v>150857.24299999999</c:v>
                </c:pt>
                <c:pt idx="1">
                  <c:v>130777.95699999999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DF-4567-BE24-5D0FB468C2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-273062704"/>
        <c:axId val="-273049104"/>
      </c:barChart>
      <c:catAx>
        <c:axId val="-273062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049104"/>
        <c:crosses val="autoZero"/>
        <c:auto val="1"/>
        <c:lblAlgn val="ctr"/>
        <c:lblOffset val="100"/>
        <c:noMultiLvlLbl val="0"/>
      </c:catAx>
      <c:valAx>
        <c:axId val="-273049104"/>
        <c:scaling>
          <c:orientation val="minMax"/>
          <c:max val="140000"/>
          <c:min val="8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06270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Centru/Sud,</a:t>
            </a:r>
            <a:r>
              <a:rPr lang="ro-RO" baseline="0"/>
              <a:t> </a:t>
            </a:r>
            <a:r>
              <a:rPr lang="ro-RO" sz="14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, ÎCS Premier Energy SRL  </a:t>
            </a:r>
            <a:r>
              <a:rPr lang="ro-RO"/>
              <a:t>- Instituții publice, MWh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'Energie electrică '!$A$4:$A$8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'!$C$5:$N$5</c:f>
              <c:numCache>
                <c:formatCode>#,##0</c:formatCode>
                <c:ptCount val="12"/>
                <c:pt idx="0">
                  <c:v>22542.423999999999</c:v>
                </c:pt>
                <c:pt idx="1">
                  <c:v>22432.834999999999</c:v>
                </c:pt>
                <c:pt idx="2">
                  <c:v>20566.628000000001</c:v>
                </c:pt>
                <c:pt idx="3">
                  <c:v>18975.107</c:v>
                </c:pt>
                <c:pt idx="4">
                  <c:v>18840.189999999999</c:v>
                </c:pt>
                <c:pt idx="5">
                  <c:v>14540.777</c:v>
                </c:pt>
                <c:pt idx="6">
                  <c:v>13205.394</c:v>
                </c:pt>
                <c:pt idx="7">
                  <c:v>13258.169</c:v>
                </c:pt>
                <c:pt idx="8">
                  <c:v>14134.58</c:v>
                </c:pt>
                <c:pt idx="9">
                  <c:v>15764.805</c:v>
                </c:pt>
                <c:pt idx="10">
                  <c:v>18846.118999999999</c:v>
                </c:pt>
                <c:pt idx="11">
                  <c:v>20619.589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737-43F2-8417-4E2CC484D05F}"/>
            </c:ext>
          </c:extLst>
        </c:ser>
        <c:ser>
          <c:idx val="2"/>
          <c:order val="1"/>
          <c:tx>
            <c:strRef>
              <c:f>'Energie electrică '!$A$10:$A$14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'!$C$11:$N$11</c:f>
              <c:numCache>
                <c:formatCode>#,##0</c:formatCode>
                <c:ptCount val="12"/>
                <c:pt idx="0">
                  <c:v>23168.3</c:v>
                </c:pt>
                <c:pt idx="1">
                  <c:v>20967.841</c:v>
                </c:pt>
                <c:pt idx="2">
                  <c:v>18804.25</c:v>
                </c:pt>
                <c:pt idx="3">
                  <c:v>17268.436000000002</c:v>
                </c:pt>
                <c:pt idx="4">
                  <c:v>12324.958000000001</c:v>
                </c:pt>
                <c:pt idx="5">
                  <c:v>10432.233</c:v>
                </c:pt>
                <c:pt idx="6">
                  <c:v>11323.364</c:v>
                </c:pt>
                <c:pt idx="7">
                  <c:v>12361.308999999999</c:v>
                </c:pt>
                <c:pt idx="8">
                  <c:v>12654.281000000001</c:v>
                </c:pt>
                <c:pt idx="9">
                  <c:v>15386.705</c:v>
                </c:pt>
                <c:pt idx="10">
                  <c:v>18631.056</c:v>
                </c:pt>
                <c:pt idx="11">
                  <c:v>20417.591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37-43F2-8417-4E2CC484D05F}"/>
            </c:ext>
          </c:extLst>
        </c:ser>
        <c:ser>
          <c:idx val="3"/>
          <c:order val="2"/>
          <c:tx>
            <c:strRef>
              <c:f>'Energie electrică '!$A$16:$A$20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'!$C$17:$N$17</c:f>
              <c:numCache>
                <c:formatCode>#,##0</c:formatCode>
                <c:ptCount val="12"/>
                <c:pt idx="0">
                  <c:v>22480.915000000001</c:v>
                </c:pt>
                <c:pt idx="1">
                  <c:v>21177.594000000001</c:v>
                </c:pt>
                <c:pt idx="2">
                  <c:v>20230.035</c:v>
                </c:pt>
                <c:pt idx="3">
                  <c:v>17707.416000000001</c:v>
                </c:pt>
                <c:pt idx="4">
                  <c:v>16210.406000000001</c:v>
                </c:pt>
                <c:pt idx="5">
                  <c:v>13554.159</c:v>
                </c:pt>
                <c:pt idx="6">
                  <c:v>12966.528</c:v>
                </c:pt>
                <c:pt idx="7">
                  <c:v>13231.075999999999</c:v>
                </c:pt>
                <c:pt idx="8">
                  <c:v>13454.19</c:v>
                </c:pt>
                <c:pt idx="9">
                  <c:v>17487.102999999999</c:v>
                </c:pt>
                <c:pt idx="10">
                  <c:v>19050.073</c:v>
                </c:pt>
                <c:pt idx="11">
                  <c:v>21367.451000000001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737-43F2-8417-4E2CC484D05F}"/>
            </c:ext>
          </c:extLst>
        </c:ser>
        <c:ser>
          <c:idx val="4"/>
          <c:order val="3"/>
          <c:tx>
            <c:strRef>
              <c:f>'Energie electrică '!$A$22:$A$26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'!$C$23:$N$23</c:f>
              <c:numCache>
                <c:formatCode>#,##0</c:formatCode>
                <c:ptCount val="12"/>
                <c:pt idx="0">
                  <c:v>24011.246999999999</c:v>
                </c:pt>
                <c:pt idx="1">
                  <c:v>21541.668000000001</c:v>
                </c:pt>
                <c:pt idx="2">
                  <c:v>21311.361000000001</c:v>
                </c:pt>
                <c:pt idx="3">
                  <c:v>20244.753000000001</c:v>
                </c:pt>
                <c:pt idx="4">
                  <c:v>17215.923999999999</c:v>
                </c:pt>
                <c:pt idx="5">
                  <c:v>14777.59</c:v>
                </c:pt>
                <c:pt idx="6">
                  <c:v>14755.136</c:v>
                </c:pt>
                <c:pt idx="7">
                  <c:v>13588.98</c:v>
                </c:pt>
                <c:pt idx="8">
                  <c:v>13847.709000000001</c:v>
                </c:pt>
                <c:pt idx="9">
                  <c:v>15123.328</c:v>
                </c:pt>
                <c:pt idx="10">
                  <c:v>18320.916000000001</c:v>
                </c:pt>
                <c:pt idx="11">
                  <c:v>20218.606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737-43F2-8417-4E2CC484D05F}"/>
            </c:ext>
          </c:extLst>
        </c:ser>
        <c:ser>
          <c:idx val="0"/>
          <c:order val="4"/>
          <c:tx>
            <c:strRef>
              <c:f>'Energie electrică '!$A$28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'!$C$29:$N$29</c:f>
              <c:numCache>
                <c:formatCode>#,##0</c:formatCode>
                <c:ptCount val="12"/>
                <c:pt idx="0">
                  <c:v>21097</c:v>
                </c:pt>
                <c:pt idx="1">
                  <c:v>20874</c:v>
                </c:pt>
                <c:pt idx="2">
                  <c:v>19402</c:v>
                </c:pt>
                <c:pt idx="3">
                  <c:v>18961</c:v>
                </c:pt>
                <c:pt idx="4">
                  <c:v>17037</c:v>
                </c:pt>
                <c:pt idx="5">
                  <c:v>15005</c:v>
                </c:pt>
                <c:pt idx="6">
                  <c:v>12725</c:v>
                </c:pt>
                <c:pt idx="7">
                  <c:v>13243</c:v>
                </c:pt>
                <c:pt idx="8">
                  <c:v>15006</c:v>
                </c:pt>
                <c:pt idx="9">
                  <c:v>15338</c:v>
                </c:pt>
                <c:pt idx="10">
                  <c:v>18249</c:v>
                </c:pt>
                <c:pt idx="11">
                  <c:v>21987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737-43F2-8417-4E2CC484D05F}"/>
            </c:ext>
          </c:extLst>
        </c:ser>
        <c:ser>
          <c:idx val="5"/>
          <c:order val="5"/>
          <c:tx>
            <c:strRef>
              <c:f>'Energie electrică '!$A$34:$A$38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'!$C$35:$N$35</c:f>
              <c:numCache>
                <c:formatCode>#,##0</c:formatCode>
                <c:ptCount val="12"/>
                <c:pt idx="0">
                  <c:v>22888</c:v>
                </c:pt>
                <c:pt idx="1">
                  <c:v>22281</c:v>
                </c:pt>
                <c:pt idx="2">
                  <c:v>20311</c:v>
                </c:pt>
                <c:pt idx="3">
                  <c:v>18009</c:v>
                </c:pt>
                <c:pt idx="4">
                  <c:v>16153</c:v>
                </c:pt>
                <c:pt idx="5">
                  <c:v>14743</c:v>
                </c:pt>
                <c:pt idx="6">
                  <c:v>13442</c:v>
                </c:pt>
                <c:pt idx="7">
                  <c:v>14872</c:v>
                </c:pt>
                <c:pt idx="8">
                  <c:v>15337</c:v>
                </c:pt>
                <c:pt idx="9">
                  <c:v>16132</c:v>
                </c:pt>
                <c:pt idx="10">
                  <c:v>20440</c:v>
                </c:pt>
                <c:pt idx="11">
                  <c:v>22980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5EA-471D-9762-41464030F4A5}"/>
            </c:ext>
          </c:extLst>
        </c:ser>
        <c:ser>
          <c:idx val="6"/>
          <c:order val="6"/>
          <c:tx>
            <c:strRef>
              <c:f>'Energie electrică '!$A$40:$A$44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'!$C$41:$N$41</c:f>
              <c:numCache>
                <c:formatCode>#,##0</c:formatCode>
                <c:ptCount val="12"/>
                <c:pt idx="0">
                  <c:v>23547.125</c:v>
                </c:pt>
                <c:pt idx="1">
                  <c:v>20903.873</c:v>
                </c:pt>
                <c:pt idx="2">
                  <c:v>19985.731</c:v>
                </c:pt>
                <c:pt idx="3">
                  <c:v>17938.795999999998</c:v>
                </c:pt>
                <c:pt idx="4">
                  <c:v>17279.665000000001</c:v>
                </c:pt>
                <c:pt idx="5">
                  <c:v>14513.512000000001</c:v>
                </c:pt>
                <c:pt idx="6">
                  <c:v>13986.891</c:v>
                </c:pt>
                <c:pt idx="7">
                  <c:v>15338.923000000001</c:v>
                </c:pt>
                <c:pt idx="8">
                  <c:v>14715.724</c:v>
                </c:pt>
                <c:pt idx="9">
                  <c:v>17837.666000000001</c:v>
                </c:pt>
                <c:pt idx="10">
                  <c:v>21165.424999999999</c:v>
                </c:pt>
                <c:pt idx="11">
                  <c:v>20668.062000000002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6A-4D00-912A-6886D7CBAAE7}"/>
            </c:ext>
          </c:extLst>
        </c:ser>
        <c:ser>
          <c:idx val="7"/>
          <c:order val="7"/>
          <c:tx>
            <c:v>2026</c:v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'!$C$47:$N$47</c:f>
              <c:numCache>
                <c:formatCode>#,##0</c:formatCode>
                <c:ptCount val="12"/>
                <c:pt idx="0">
                  <c:v>25019.377</c:v>
                </c:pt>
                <c:pt idx="1">
                  <c:v>23101.593000000001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474-411D-961D-B49E5DB3F3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73051280"/>
        <c:axId val="-273060528"/>
      </c:barChart>
      <c:catAx>
        <c:axId val="-2730512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060528"/>
        <c:crosses val="autoZero"/>
        <c:auto val="1"/>
        <c:lblAlgn val="ctr"/>
        <c:lblOffset val="100"/>
        <c:noMultiLvlLbl val="0"/>
      </c:catAx>
      <c:valAx>
        <c:axId val="-273060528"/>
        <c:scaling>
          <c:orientation val="minMax"/>
          <c:min val="9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0512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Centru/Sud, </a:t>
            </a:r>
            <a:r>
              <a:rPr lang="ro-RO" sz="14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, ÎCS Premier Energy SRL </a:t>
            </a:r>
            <a:r>
              <a:rPr lang="ro-RO"/>
              <a:t> - Agenți economici, MWh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'Energie electrică '!$A$4:$A$8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'!$C$6:$N$6</c:f>
              <c:numCache>
                <c:formatCode>#,##0</c:formatCode>
                <c:ptCount val="12"/>
                <c:pt idx="0">
                  <c:v>125329.061</c:v>
                </c:pt>
                <c:pt idx="1">
                  <c:v>107414.18799999999</c:v>
                </c:pt>
                <c:pt idx="2">
                  <c:v>105649.859</c:v>
                </c:pt>
                <c:pt idx="3">
                  <c:v>98519.987999999998</c:v>
                </c:pt>
                <c:pt idx="4">
                  <c:v>92185.69</c:v>
                </c:pt>
                <c:pt idx="5">
                  <c:v>94830.316000000006</c:v>
                </c:pt>
                <c:pt idx="6">
                  <c:v>98971.082999999999</c:v>
                </c:pt>
                <c:pt idx="7">
                  <c:v>100646.697</c:v>
                </c:pt>
                <c:pt idx="8">
                  <c:v>97932.297999999995</c:v>
                </c:pt>
                <c:pt idx="9">
                  <c:v>91062.154999999999</c:v>
                </c:pt>
                <c:pt idx="10">
                  <c:v>91625.56</c:v>
                </c:pt>
                <c:pt idx="11">
                  <c:v>105110.90399999999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26-404C-B33E-923D99493419}"/>
            </c:ext>
          </c:extLst>
        </c:ser>
        <c:ser>
          <c:idx val="3"/>
          <c:order val="1"/>
          <c:tx>
            <c:strRef>
              <c:f>'Energie electrică '!$A$10:$A$14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'!$C$12:$N$12</c:f>
              <c:numCache>
                <c:formatCode>#,##0</c:formatCode>
                <c:ptCount val="12"/>
                <c:pt idx="0">
                  <c:v>113898.973</c:v>
                </c:pt>
                <c:pt idx="1">
                  <c:v>105477.98</c:v>
                </c:pt>
                <c:pt idx="2">
                  <c:v>95924.854999999996</c:v>
                </c:pt>
                <c:pt idx="3">
                  <c:v>83762.792000000001</c:v>
                </c:pt>
                <c:pt idx="4">
                  <c:v>64691.786999999997</c:v>
                </c:pt>
                <c:pt idx="5">
                  <c:v>77548.917000000001</c:v>
                </c:pt>
                <c:pt idx="6">
                  <c:v>87725.631999999998</c:v>
                </c:pt>
                <c:pt idx="7">
                  <c:v>97320.042000000001</c:v>
                </c:pt>
                <c:pt idx="8">
                  <c:v>97100.229000000007</c:v>
                </c:pt>
                <c:pt idx="9">
                  <c:v>94111.501999999993</c:v>
                </c:pt>
                <c:pt idx="10">
                  <c:v>96013.388000000006</c:v>
                </c:pt>
                <c:pt idx="11">
                  <c:v>93729.751999999993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B26-404C-B33E-923D99493419}"/>
            </c:ext>
          </c:extLst>
        </c:ser>
        <c:ser>
          <c:idx val="4"/>
          <c:order val="2"/>
          <c:tx>
            <c:strRef>
              <c:f>'Energie electrică '!$A$16:$A$20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'!$C$18:$N$18</c:f>
              <c:numCache>
                <c:formatCode>#,##0</c:formatCode>
                <c:ptCount val="12"/>
                <c:pt idx="0">
                  <c:v>100435.795</c:v>
                </c:pt>
                <c:pt idx="1">
                  <c:v>97165.576000000001</c:v>
                </c:pt>
                <c:pt idx="2">
                  <c:v>102738.817</c:v>
                </c:pt>
                <c:pt idx="3">
                  <c:v>93886.040999999997</c:v>
                </c:pt>
                <c:pt idx="4">
                  <c:v>84418.119000000006</c:v>
                </c:pt>
                <c:pt idx="5">
                  <c:v>83533.088000000003</c:v>
                </c:pt>
                <c:pt idx="6">
                  <c:v>94314.365000000005</c:v>
                </c:pt>
                <c:pt idx="7">
                  <c:v>101275.178</c:v>
                </c:pt>
                <c:pt idx="8">
                  <c:v>97160.914999999994</c:v>
                </c:pt>
                <c:pt idx="9">
                  <c:v>105433.239</c:v>
                </c:pt>
                <c:pt idx="10">
                  <c:v>105180.08</c:v>
                </c:pt>
                <c:pt idx="11">
                  <c:v>120941.89599999999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B26-404C-B33E-923D99493419}"/>
            </c:ext>
          </c:extLst>
        </c:ser>
        <c:ser>
          <c:idx val="5"/>
          <c:order val="3"/>
          <c:tx>
            <c:strRef>
              <c:f>'Energie electrică '!$A$22:$A$26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'!$C$24:$N$24</c:f>
              <c:numCache>
                <c:formatCode>#,##0</c:formatCode>
                <c:ptCount val="12"/>
                <c:pt idx="0">
                  <c:v>139254.96299999999</c:v>
                </c:pt>
                <c:pt idx="1">
                  <c:v>136677.14600000001</c:v>
                </c:pt>
                <c:pt idx="2">
                  <c:v>136607.93700000001</c:v>
                </c:pt>
                <c:pt idx="3">
                  <c:v>124076.469</c:v>
                </c:pt>
                <c:pt idx="4">
                  <c:v>107616.546</c:v>
                </c:pt>
                <c:pt idx="5">
                  <c:v>117005.675</c:v>
                </c:pt>
                <c:pt idx="6">
                  <c:v>129871.58100000001</c:v>
                </c:pt>
                <c:pt idx="7">
                  <c:v>129753.37699999999</c:v>
                </c:pt>
                <c:pt idx="8">
                  <c:v>122398.583</c:v>
                </c:pt>
                <c:pt idx="9">
                  <c:v>110041.587</c:v>
                </c:pt>
                <c:pt idx="10">
                  <c:v>108315.57</c:v>
                </c:pt>
                <c:pt idx="11">
                  <c:v>117279.236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AB26-404C-B33E-923D99493419}"/>
            </c:ext>
          </c:extLst>
        </c:ser>
        <c:ser>
          <c:idx val="0"/>
          <c:order val="4"/>
          <c:tx>
            <c:strRef>
              <c:f>'Energie electrică '!$A$28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'!$C$30:$N$30</c:f>
              <c:numCache>
                <c:formatCode>#,##0</c:formatCode>
                <c:ptCount val="12"/>
                <c:pt idx="0">
                  <c:v>126597</c:v>
                </c:pt>
                <c:pt idx="1">
                  <c:v>120991</c:v>
                </c:pt>
                <c:pt idx="2">
                  <c:v>127479</c:v>
                </c:pt>
                <c:pt idx="3">
                  <c:v>117305</c:v>
                </c:pt>
                <c:pt idx="4">
                  <c:v>101217</c:v>
                </c:pt>
                <c:pt idx="5">
                  <c:v>111797</c:v>
                </c:pt>
                <c:pt idx="6">
                  <c:v>118872</c:v>
                </c:pt>
                <c:pt idx="7">
                  <c:v>124608</c:v>
                </c:pt>
                <c:pt idx="8">
                  <c:v>128785</c:v>
                </c:pt>
                <c:pt idx="9">
                  <c:v>113507</c:v>
                </c:pt>
                <c:pt idx="10">
                  <c:v>109628</c:v>
                </c:pt>
                <c:pt idx="11">
                  <c:v>129804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B26-404C-B33E-923D99493419}"/>
            </c:ext>
          </c:extLst>
        </c:ser>
        <c:ser>
          <c:idx val="1"/>
          <c:order val="5"/>
          <c:tx>
            <c:strRef>
              <c:f>'Energie electrică '!$A$34:$A$38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'!$C$36:$N$36</c:f>
              <c:numCache>
                <c:formatCode>#,##0</c:formatCode>
                <c:ptCount val="12"/>
                <c:pt idx="0">
                  <c:v>143042</c:v>
                </c:pt>
                <c:pt idx="1">
                  <c:v>136084</c:v>
                </c:pt>
                <c:pt idx="2">
                  <c:v>134967</c:v>
                </c:pt>
                <c:pt idx="3">
                  <c:v>117648</c:v>
                </c:pt>
                <c:pt idx="4">
                  <c:v>110844</c:v>
                </c:pt>
                <c:pt idx="5">
                  <c:v>114735</c:v>
                </c:pt>
                <c:pt idx="6">
                  <c:v>124779</c:v>
                </c:pt>
                <c:pt idx="7">
                  <c:v>134240</c:v>
                </c:pt>
                <c:pt idx="8">
                  <c:v>133035</c:v>
                </c:pt>
                <c:pt idx="9">
                  <c:v>121059</c:v>
                </c:pt>
                <c:pt idx="10">
                  <c:v>128432</c:v>
                </c:pt>
                <c:pt idx="11">
                  <c:v>138357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D6-44DC-9141-E94E80BFD153}"/>
            </c:ext>
          </c:extLst>
        </c:ser>
        <c:ser>
          <c:idx val="6"/>
          <c:order val="6"/>
          <c:tx>
            <c:strRef>
              <c:f>'Energie electrică '!$A$40:$A$44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'!$C$42:$N$42</c:f>
              <c:numCache>
                <c:formatCode>#,##0</c:formatCode>
                <c:ptCount val="12"/>
                <c:pt idx="0">
                  <c:v>147545.35100000002</c:v>
                </c:pt>
                <c:pt idx="1">
                  <c:v>133247.94099999999</c:v>
                </c:pt>
                <c:pt idx="2">
                  <c:v>139263.859</c:v>
                </c:pt>
                <c:pt idx="3">
                  <c:v>118111.626</c:v>
                </c:pt>
                <c:pt idx="4">
                  <c:v>110668.209</c:v>
                </c:pt>
                <c:pt idx="5">
                  <c:v>112958.111</c:v>
                </c:pt>
                <c:pt idx="6">
                  <c:v>122981.296</c:v>
                </c:pt>
                <c:pt idx="7">
                  <c:v>142290.592</c:v>
                </c:pt>
                <c:pt idx="8">
                  <c:v>120664.367</c:v>
                </c:pt>
                <c:pt idx="9">
                  <c:v>123790.63800000001</c:v>
                </c:pt>
                <c:pt idx="10">
                  <c:v>131283.399</c:v>
                </c:pt>
                <c:pt idx="11">
                  <c:v>134110.23199999999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06-43EA-8765-75CE52AEC300}"/>
            </c:ext>
          </c:extLst>
        </c:ser>
        <c:ser>
          <c:idx val="7"/>
          <c:order val="7"/>
          <c:tx>
            <c:v>2026</c:v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'!$C$48:$N$48</c:f>
              <c:numCache>
                <c:formatCode>#,##0</c:formatCode>
                <c:ptCount val="12"/>
                <c:pt idx="0">
                  <c:v>154563.95300000001</c:v>
                </c:pt>
                <c:pt idx="1">
                  <c:v>148623.65100000001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F0-4187-97AB-9FD7DB6FEA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73058896"/>
        <c:axId val="-273050736"/>
      </c:barChart>
      <c:catAx>
        <c:axId val="-273058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050736"/>
        <c:crosses val="autoZero"/>
        <c:auto val="1"/>
        <c:lblAlgn val="ctr"/>
        <c:lblOffset val="100"/>
        <c:noMultiLvlLbl val="0"/>
      </c:catAx>
      <c:valAx>
        <c:axId val="-273050736"/>
        <c:scaling>
          <c:orientation val="minMax"/>
          <c:min val="5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058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gaze naturale în luna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noie</a:t>
            </a: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mbrie, mmc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2019-2025'!$CM$3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2019-2025'!$O$3:$U$3</c:f>
              <c:numCache>
                <c:formatCode>General</c:formatCode>
                <c:ptCount val="7"/>
                <c:pt idx="0">
                  <c:v>35.29</c:v>
                </c:pt>
                <c:pt idx="1">
                  <c:v>50</c:v>
                </c:pt>
                <c:pt idx="2">
                  <c:v>43.7</c:v>
                </c:pt>
                <c:pt idx="3">
                  <c:v>25.053000000000001</c:v>
                </c:pt>
                <c:pt idx="4">
                  <c:v>31</c:v>
                </c:pt>
                <c:pt idx="5">
                  <c:v>44.7</c:v>
                </c:pt>
                <c:pt idx="6">
                  <c:v>33.305885613439003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B73-4474-B191-4B5C7FD57931}"/>
            </c:ext>
          </c:extLst>
        </c:ser>
        <c:ser>
          <c:idx val="1"/>
          <c:order val="1"/>
          <c:tx>
            <c:strRef>
              <c:f>'[1]Ev. Consum 2019-2025'!$CB$4</c:f>
              <c:strCache>
                <c:ptCount val="1"/>
                <c:pt idx="0">
                  <c:v>Sectorul energetic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2019-2025'!$O$4:$U$4</c:f>
              <c:numCache>
                <c:formatCode>General</c:formatCode>
                <c:ptCount val="7"/>
                <c:pt idx="0">
                  <c:v>46.4</c:v>
                </c:pt>
                <c:pt idx="1">
                  <c:v>54.2</c:v>
                </c:pt>
                <c:pt idx="2">
                  <c:v>44.2</c:v>
                </c:pt>
                <c:pt idx="3">
                  <c:v>14.7</c:v>
                </c:pt>
                <c:pt idx="4">
                  <c:v>37.1</c:v>
                </c:pt>
                <c:pt idx="5">
                  <c:v>55.5</c:v>
                </c:pt>
                <c:pt idx="6">
                  <c:v>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B73-4474-B191-4B5C7FD57931}"/>
            </c:ext>
          </c:extLst>
        </c:ser>
        <c:ser>
          <c:idx val="2"/>
          <c:order val="2"/>
          <c:tx>
            <c:strRef>
              <c:f>'[1]Ev. Consum 2019-2025'!$CB$5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2019-2025'!$O$5:$U$5</c:f>
              <c:numCache>
                <c:formatCode>General</c:formatCode>
                <c:ptCount val="7"/>
                <c:pt idx="0">
                  <c:v>5.6</c:v>
                </c:pt>
                <c:pt idx="1">
                  <c:v>7.3</c:v>
                </c:pt>
                <c:pt idx="2">
                  <c:v>6.1</c:v>
                </c:pt>
                <c:pt idx="3">
                  <c:v>3.9750000000000001</c:v>
                </c:pt>
                <c:pt idx="4">
                  <c:v>5.0999999999999996</c:v>
                </c:pt>
                <c:pt idx="5">
                  <c:v>7.9</c:v>
                </c:pt>
                <c:pt idx="6">
                  <c:v>5.5860837999999999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B73-4474-B191-4B5C7FD57931}"/>
            </c:ext>
          </c:extLst>
        </c:ser>
        <c:ser>
          <c:idx val="3"/>
          <c:order val="3"/>
          <c:tx>
            <c:strRef>
              <c:f>'[1]Ev. Consum 2019-2025'!$CB$6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2019-2025'!$O$6:$U$6</c:f>
              <c:numCache>
                <c:formatCode>General</c:formatCode>
                <c:ptCount val="7"/>
                <c:pt idx="0">
                  <c:v>26.9</c:v>
                </c:pt>
                <c:pt idx="1">
                  <c:v>19.200000000000003</c:v>
                </c:pt>
                <c:pt idx="2">
                  <c:v>47.7</c:v>
                </c:pt>
                <c:pt idx="3">
                  <c:v>19.260000000000002</c:v>
                </c:pt>
                <c:pt idx="4">
                  <c:v>10.8</c:v>
                </c:pt>
                <c:pt idx="5">
                  <c:v>15</c:v>
                </c:pt>
                <c:pt idx="6">
                  <c:v>8.3000000000000007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B73-4474-B191-4B5C7FD579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9765311"/>
        <c:axId val="849752831"/>
      </c:lineChart>
      <c:catAx>
        <c:axId val="8497653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849752831"/>
        <c:crosses val="autoZero"/>
        <c:auto val="1"/>
        <c:lblAlgn val="ctr"/>
        <c:lblOffset val="100"/>
        <c:noMultiLvlLbl val="0"/>
      </c:catAx>
      <c:valAx>
        <c:axId val="8497528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84976531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Centru/Sud, </a:t>
            </a:r>
            <a:r>
              <a:rPr lang="ro-RO" sz="1400" b="1" i="0" u="none" strike="noStrike" kern="120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, ÎCS Premier Energy SRL </a:t>
            </a:r>
            <a:r>
              <a:rPr lang="ro-RO"/>
              <a:t> - Alte categorii, MWh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'Energie electrică '!$A$4:$A$8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'!$C$7:$N$7</c:f>
              <c:numCache>
                <c:formatCode>#,##0</c:formatCode>
                <c:ptCount val="12"/>
                <c:pt idx="0">
                  <c:v>3574.7440000000001</c:v>
                </c:pt>
                <c:pt idx="1">
                  <c:v>3247.2449999999999</c:v>
                </c:pt>
                <c:pt idx="2">
                  <c:v>3016.7040000000002</c:v>
                </c:pt>
                <c:pt idx="3">
                  <c:v>2784.127</c:v>
                </c:pt>
                <c:pt idx="4">
                  <c:v>2821.6790000000001</c:v>
                </c:pt>
                <c:pt idx="5">
                  <c:v>2667.8270000000002</c:v>
                </c:pt>
                <c:pt idx="6">
                  <c:v>2697.4650000000001</c:v>
                </c:pt>
                <c:pt idx="7">
                  <c:v>2903.5410000000002</c:v>
                </c:pt>
                <c:pt idx="8">
                  <c:v>2924.8510000000001</c:v>
                </c:pt>
                <c:pt idx="9">
                  <c:v>2552.261</c:v>
                </c:pt>
                <c:pt idx="10">
                  <c:v>2842.8870000000002</c:v>
                </c:pt>
                <c:pt idx="11">
                  <c:v>2970.5810000000001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FB1-45EB-A560-FE4FAD8B0F23}"/>
            </c:ext>
          </c:extLst>
        </c:ser>
        <c:ser>
          <c:idx val="4"/>
          <c:order val="1"/>
          <c:tx>
            <c:strRef>
              <c:f>'Energie electrică '!$A$10:$A$14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'!$C$13:$N$13</c:f>
              <c:numCache>
                <c:formatCode>#,##0</c:formatCode>
                <c:ptCount val="12"/>
                <c:pt idx="0">
                  <c:v>3621.5680000000002</c:v>
                </c:pt>
                <c:pt idx="1">
                  <c:v>3158.2330000000002</c:v>
                </c:pt>
                <c:pt idx="2">
                  <c:v>2942.1619999999998</c:v>
                </c:pt>
                <c:pt idx="3">
                  <c:v>2782.1570000000002</c:v>
                </c:pt>
                <c:pt idx="4">
                  <c:v>2474.1509999999998</c:v>
                </c:pt>
                <c:pt idx="5">
                  <c:v>2433.7350000000001</c:v>
                </c:pt>
                <c:pt idx="6">
                  <c:v>2664.5529999999999</c:v>
                </c:pt>
                <c:pt idx="7">
                  <c:v>2893.8809999999999</c:v>
                </c:pt>
                <c:pt idx="8">
                  <c:v>3035.1289999999999</c:v>
                </c:pt>
                <c:pt idx="9">
                  <c:v>2858.154</c:v>
                </c:pt>
                <c:pt idx="10">
                  <c:v>2854.674</c:v>
                </c:pt>
                <c:pt idx="11">
                  <c:v>3432.1640000000002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FB1-45EB-A560-FE4FAD8B0F23}"/>
            </c:ext>
          </c:extLst>
        </c:ser>
        <c:ser>
          <c:idx val="5"/>
          <c:order val="2"/>
          <c:tx>
            <c:strRef>
              <c:f>'Energie electrică '!$A$16:$A$20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'!$C$19:$N$19</c:f>
              <c:numCache>
                <c:formatCode>#,##0</c:formatCode>
                <c:ptCount val="12"/>
                <c:pt idx="0">
                  <c:v>3906.4079999999999</c:v>
                </c:pt>
                <c:pt idx="1">
                  <c:v>3485.567</c:v>
                </c:pt>
                <c:pt idx="2">
                  <c:v>3437.5630000000001</c:v>
                </c:pt>
                <c:pt idx="3">
                  <c:v>3356.7530000000002</c:v>
                </c:pt>
                <c:pt idx="4">
                  <c:v>3085.8760000000002</c:v>
                </c:pt>
                <c:pt idx="5">
                  <c:v>2667.7660000000001</c:v>
                </c:pt>
                <c:pt idx="6">
                  <c:v>2886.0920000000001</c:v>
                </c:pt>
                <c:pt idx="7">
                  <c:v>2956.8649999999998</c:v>
                </c:pt>
                <c:pt idx="8">
                  <c:v>2936.34</c:v>
                </c:pt>
                <c:pt idx="9">
                  <c:v>3064.5149999999999</c:v>
                </c:pt>
                <c:pt idx="10">
                  <c:v>3183.8679999999999</c:v>
                </c:pt>
                <c:pt idx="11">
                  <c:v>3640.192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FB1-45EB-A560-FE4FAD8B0F23}"/>
            </c:ext>
          </c:extLst>
        </c:ser>
        <c:ser>
          <c:idx val="6"/>
          <c:order val="3"/>
          <c:tx>
            <c:strRef>
              <c:f>'Energie electrică '!$A$22:$A$26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'!$C$25:$N$25</c:f>
              <c:numCache>
                <c:formatCode>#,##0</c:formatCode>
                <c:ptCount val="12"/>
                <c:pt idx="0">
                  <c:v>3951.6509999999998</c:v>
                </c:pt>
                <c:pt idx="1">
                  <c:v>3504.37</c:v>
                </c:pt>
                <c:pt idx="2">
                  <c:v>3536.395</c:v>
                </c:pt>
                <c:pt idx="3">
                  <c:v>3499.1930000000002</c:v>
                </c:pt>
                <c:pt idx="4">
                  <c:v>2942.8589999999999</c:v>
                </c:pt>
                <c:pt idx="5">
                  <c:v>2855.18</c:v>
                </c:pt>
                <c:pt idx="6">
                  <c:v>3294.1889999999999</c:v>
                </c:pt>
                <c:pt idx="7">
                  <c:v>3024.1489999999999</c:v>
                </c:pt>
                <c:pt idx="8">
                  <c:v>2905.3330000000001</c:v>
                </c:pt>
                <c:pt idx="9">
                  <c:v>2824.797</c:v>
                </c:pt>
                <c:pt idx="10">
                  <c:v>2960.05</c:v>
                </c:pt>
                <c:pt idx="11">
                  <c:v>3215.5450000000001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FB1-45EB-A560-FE4FAD8B0F23}"/>
            </c:ext>
          </c:extLst>
        </c:ser>
        <c:ser>
          <c:idx val="0"/>
          <c:order val="4"/>
          <c:tx>
            <c:strRef>
              <c:f>'Energie electrică '!$A$28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'!$C$31:$N$31</c:f>
              <c:numCache>
                <c:formatCode>#,##0</c:formatCode>
                <c:ptCount val="12"/>
                <c:pt idx="0">
                  <c:v>3514</c:v>
                </c:pt>
                <c:pt idx="1">
                  <c:v>3428</c:v>
                </c:pt>
                <c:pt idx="2">
                  <c:v>3076</c:v>
                </c:pt>
                <c:pt idx="3">
                  <c:v>2940</c:v>
                </c:pt>
                <c:pt idx="4">
                  <c:v>2622</c:v>
                </c:pt>
                <c:pt idx="5">
                  <c:v>2746</c:v>
                </c:pt>
                <c:pt idx="6">
                  <c:v>2682</c:v>
                </c:pt>
                <c:pt idx="7">
                  <c:v>2964</c:v>
                </c:pt>
                <c:pt idx="8">
                  <c:v>3021</c:v>
                </c:pt>
                <c:pt idx="9">
                  <c:v>2676</c:v>
                </c:pt>
                <c:pt idx="10">
                  <c:v>2665</c:v>
                </c:pt>
                <c:pt idx="11">
                  <c:v>3407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FB1-45EB-A560-FE4FAD8B0F23}"/>
            </c:ext>
          </c:extLst>
        </c:ser>
        <c:ser>
          <c:idx val="1"/>
          <c:order val="5"/>
          <c:tx>
            <c:strRef>
              <c:f>'Energie electrică '!$A$34:$A$38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'!$C$37:$N$37</c:f>
              <c:numCache>
                <c:formatCode>#,##0</c:formatCode>
                <c:ptCount val="12"/>
                <c:pt idx="0">
                  <c:v>3686</c:v>
                </c:pt>
                <c:pt idx="1">
                  <c:v>3609</c:v>
                </c:pt>
                <c:pt idx="2">
                  <c:v>3284</c:v>
                </c:pt>
                <c:pt idx="3">
                  <c:v>2871</c:v>
                </c:pt>
                <c:pt idx="4">
                  <c:v>2813</c:v>
                </c:pt>
                <c:pt idx="5">
                  <c:v>2731</c:v>
                </c:pt>
                <c:pt idx="6">
                  <c:v>2820</c:v>
                </c:pt>
                <c:pt idx="7">
                  <c:v>3440</c:v>
                </c:pt>
                <c:pt idx="8">
                  <c:v>3037</c:v>
                </c:pt>
                <c:pt idx="9">
                  <c:v>2644</c:v>
                </c:pt>
                <c:pt idx="10">
                  <c:v>3297</c:v>
                </c:pt>
                <c:pt idx="11">
                  <c:v>3657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FAE-4EBC-983F-6AF1C7C41726}"/>
            </c:ext>
          </c:extLst>
        </c:ser>
        <c:ser>
          <c:idx val="2"/>
          <c:order val="6"/>
          <c:tx>
            <c:strRef>
              <c:f>'Energie electrică '!$A$40:$A$44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'!$C$43:$N$43</c:f>
              <c:numCache>
                <c:formatCode>#,##0</c:formatCode>
                <c:ptCount val="12"/>
                <c:pt idx="0">
                  <c:v>4217.8900000000003</c:v>
                </c:pt>
                <c:pt idx="1">
                  <c:v>3627.7420000000002</c:v>
                </c:pt>
                <c:pt idx="2">
                  <c:v>3606.0079999999998</c:v>
                </c:pt>
                <c:pt idx="3">
                  <c:v>2982.3710000000001</c:v>
                </c:pt>
                <c:pt idx="4">
                  <c:v>2898.86</c:v>
                </c:pt>
                <c:pt idx="5">
                  <c:v>2647.5189999999998</c:v>
                </c:pt>
                <c:pt idx="6">
                  <c:v>2982.5059999999999</c:v>
                </c:pt>
                <c:pt idx="7">
                  <c:v>3354.3530000000001</c:v>
                </c:pt>
                <c:pt idx="8">
                  <c:v>2768.9490000000001</c:v>
                </c:pt>
                <c:pt idx="9">
                  <c:v>2989.6579999999999</c:v>
                </c:pt>
                <c:pt idx="10">
                  <c:v>3362.8530000000001</c:v>
                </c:pt>
                <c:pt idx="11">
                  <c:v>3404.5459999999998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AF-4A7A-B777-5548A8A3EEB3}"/>
            </c:ext>
          </c:extLst>
        </c:ser>
        <c:ser>
          <c:idx val="7"/>
          <c:order val="7"/>
          <c:tx>
            <c:v>2026</c:v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'!$C$45:$N$45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'!$C$49:$N$49</c:f>
              <c:numCache>
                <c:formatCode>#,##0</c:formatCode>
                <c:ptCount val="12"/>
                <c:pt idx="0">
                  <c:v>4683.7759999999998</c:v>
                </c:pt>
                <c:pt idx="1">
                  <c:v>4441.3249999999998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B1-40A4-9D05-B823F953C7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73047472"/>
        <c:axId val="-273048560"/>
      </c:barChart>
      <c:catAx>
        <c:axId val="-2730474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048560"/>
        <c:crosses val="autoZero"/>
        <c:auto val="1"/>
        <c:lblAlgn val="ctr"/>
        <c:lblOffset val="100"/>
        <c:noMultiLvlLbl val="0"/>
      </c:catAx>
      <c:valAx>
        <c:axId val="-273048560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0474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Nord, FEE-Nord SA - Consumatori casnici, MWh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'Energie electrică '!$A$55:$A$59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'!$C$55:$N$55</c:f>
              <c:numCache>
                <c:formatCode>#,##0</c:formatCode>
                <c:ptCount val="12"/>
                <c:pt idx="0">
                  <c:v>51929</c:v>
                </c:pt>
                <c:pt idx="1">
                  <c:v>45968</c:v>
                </c:pt>
                <c:pt idx="2">
                  <c:v>39823</c:v>
                </c:pt>
                <c:pt idx="3">
                  <c:v>40996</c:v>
                </c:pt>
                <c:pt idx="4">
                  <c:v>44988</c:v>
                </c:pt>
                <c:pt idx="5">
                  <c:v>37172</c:v>
                </c:pt>
                <c:pt idx="6">
                  <c:v>40383</c:v>
                </c:pt>
                <c:pt idx="7">
                  <c:v>38893</c:v>
                </c:pt>
                <c:pt idx="8">
                  <c:v>39122</c:v>
                </c:pt>
                <c:pt idx="9">
                  <c:v>40220</c:v>
                </c:pt>
                <c:pt idx="10">
                  <c:v>39790</c:v>
                </c:pt>
                <c:pt idx="11">
                  <c:v>39868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1D5-4943-91D0-D72BAEC60FDF}"/>
            </c:ext>
          </c:extLst>
        </c:ser>
        <c:ser>
          <c:idx val="1"/>
          <c:order val="1"/>
          <c:tx>
            <c:strRef>
              <c:f>'Energie electrică '!$A$61:$A$65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'!$C$61:$N$61</c:f>
              <c:numCache>
                <c:formatCode>#,##0</c:formatCode>
                <c:ptCount val="12"/>
                <c:pt idx="0">
                  <c:v>51022</c:v>
                </c:pt>
                <c:pt idx="1">
                  <c:v>41973</c:v>
                </c:pt>
                <c:pt idx="2">
                  <c:v>43012</c:v>
                </c:pt>
                <c:pt idx="3">
                  <c:v>40629</c:v>
                </c:pt>
                <c:pt idx="4">
                  <c:v>46088</c:v>
                </c:pt>
                <c:pt idx="5">
                  <c:v>40822</c:v>
                </c:pt>
                <c:pt idx="6">
                  <c:v>40141</c:v>
                </c:pt>
                <c:pt idx="7">
                  <c:v>38944</c:v>
                </c:pt>
                <c:pt idx="8">
                  <c:v>41567</c:v>
                </c:pt>
                <c:pt idx="9">
                  <c:v>39392</c:v>
                </c:pt>
                <c:pt idx="10">
                  <c:v>43977</c:v>
                </c:pt>
                <c:pt idx="11">
                  <c:v>45508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1D5-4943-91D0-D72BAEC60FDF}"/>
            </c:ext>
          </c:extLst>
        </c:ser>
        <c:ser>
          <c:idx val="2"/>
          <c:order val="2"/>
          <c:tx>
            <c:strRef>
              <c:f>'Energie electrică '!$A$67:$A$71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'!$C$67:$N$67</c:f>
              <c:numCache>
                <c:formatCode>#,##0</c:formatCode>
                <c:ptCount val="12"/>
                <c:pt idx="0">
                  <c:v>51817</c:v>
                </c:pt>
                <c:pt idx="1">
                  <c:v>45978</c:v>
                </c:pt>
                <c:pt idx="2">
                  <c:v>46482</c:v>
                </c:pt>
                <c:pt idx="3">
                  <c:v>44298</c:v>
                </c:pt>
                <c:pt idx="4">
                  <c:v>43151</c:v>
                </c:pt>
                <c:pt idx="5">
                  <c:v>40503</c:v>
                </c:pt>
                <c:pt idx="6">
                  <c:v>41320</c:v>
                </c:pt>
                <c:pt idx="7">
                  <c:v>40368</c:v>
                </c:pt>
                <c:pt idx="8">
                  <c:v>41487</c:v>
                </c:pt>
                <c:pt idx="9">
                  <c:v>43531</c:v>
                </c:pt>
                <c:pt idx="10">
                  <c:v>44828</c:v>
                </c:pt>
                <c:pt idx="11">
                  <c:v>46207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1D5-4943-91D0-D72BAEC60FDF}"/>
            </c:ext>
          </c:extLst>
        </c:ser>
        <c:ser>
          <c:idx val="3"/>
          <c:order val="3"/>
          <c:tx>
            <c:strRef>
              <c:f>'Energie electrică '!$A$73:$A$77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'!$C$73:$N$73</c:f>
              <c:numCache>
                <c:formatCode>#,##0</c:formatCode>
                <c:ptCount val="12"/>
                <c:pt idx="0">
                  <c:v>50280</c:v>
                </c:pt>
                <c:pt idx="1">
                  <c:v>44377</c:v>
                </c:pt>
                <c:pt idx="2">
                  <c:v>46147</c:v>
                </c:pt>
                <c:pt idx="3">
                  <c:v>39906</c:v>
                </c:pt>
                <c:pt idx="4">
                  <c:v>41902</c:v>
                </c:pt>
                <c:pt idx="5">
                  <c:v>38487</c:v>
                </c:pt>
                <c:pt idx="6">
                  <c:v>37947</c:v>
                </c:pt>
                <c:pt idx="7">
                  <c:v>38991</c:v>
                </c:pt>
                <c:pt idx="8">
                  <c:v>39919</c:v>
                </c:pt>
                <c:pt idx="9">
                  <c:v>37885</c:v>
                </c:pt>
                <c:pt idx="10">
                  <c:v>38730</c:v>
                </c:pt>
                <c:pt idx="11">
                  <c:v>39017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1D5-4943-91D0-D72BAEC60FDF}"/>
            </c:ext>
          </c:extLst>
        </c:ser>
        <c:ser>
          <c:idx val="4"/>
          <c:order val="4"/>
          <c:tx>
            <c:strRef>
              <c:f>'Energie electrică '!$A$79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'!$C$79:$N$79</c:f>
              <c:numCache>
                <c:formatCode>#,##0</c:formatCode>
                <c:ptCount val="12"/>
                <c:pt idx="0">
                  <c:v>42468.472170000001</c:v>
                </c:pt>
                <c:pt idx="1">
                  <c:v>37253.832880000002</c:v>
                </c:pt>
                <c:pt idx="2">
                  <c:v>39290.173569999999</c:v>
                </c:pt>
                <c:pt idx="3">
                  <c:v>38867.354729999999</c:v>
                </c:pt>
                <c:pt idx="4">
                  <c:v>39635.975749999998</c:v>
                </c:pt>
                <c:pt idx="5">
                  <c:v>36589.397300000004</c:v>
                </c:pt>
                <c:pt idx="6">
                  <c:v>36429.925860000003</c:v>
                </c:pt>
                <c:pt idx="7">
                  <c:v>38796.198339999995</c:v>
                </c:pt>
                <c:pt idx="8">
                  <c:v>38379.296550000006</c:v>
                </c:pt>
                <c:pt idx="9">
                  <c:v>37767.832780000004</c:v>
                </c:pt>
                <c:pt idx="10">
                  <c:v>40148.192900000002</c:v>
                </c:pt>
                <c:pt idx="11">
                  <c:v>44250.891880000003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1D5-4943-91D0-D72BAEC60FDF}"/>
            </c:ext>
          </c:extLst>
        </c:ser>
        <c:ser>
          <c:idx val="5"/>
          <c:order val="5"/>
          <c:tx>
            <c:strRef>
              <c:f>'Energie electrică '!$A$85:$A$89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'!$C$85:$N$85</c:f>
              <c:numCache>
                <c:formatCode>#,##0</c:formatCode>
                <c:ptCount val="12"/>
                <c:pt idx="0">
                  <c:v>48381.88</c:v>
                </c:pt>
                <c:pt idx="1">
                  <c:v>40911.533000000003</c:v>
                </c:pt>
                <c:pt idx="2">
                  <c:v>40837.099000000002</c:v>
                </c:pt>
                <c:pt idx="3">
                  <c:v>39157.864000000001</c:v>
                </c:pt>
                <c:pt idx="4">
                  <c:v>42219.474000000002</c:v>
                </c:pt>
                <c:pt idx="5">
                  <c:v>37949.123</c:v>
                </c:pt>
                <c:pt idx="6">
                  <c:v>42624.569000000003</c:v>
                </c:pt>
                <c:pt idx="7">
                  <c:v>41121.409</c:v>
                </c:pt>
                <c:pt idx="8">
                  <c:v>39280.836000000003</c:v>
                </c:pt>
                <c:pt idx="9">
                  <c:v>41913.438999999998</c:v>
                </c:pt>
                <c:pt idx="10">
                  <c:v>44278.235000000001</c:v>
                </c:pt>
                <c:pt idx="11">
                  <c:v>47670.614000000001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21-48A0-B944-DF783C3033FC}"/>
            </c:ext>
          </c:extLst>
        </c:ser>
        <c:ser>
          <c:idx val="6"/>
          <c:order val="6"/>
          <c:tx>
            <c:strRef>
              <c:f>'Energie electrică '!$A$91:$A$95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'!$C$91:$N$91</c:f>
              <c:numCache>
                <c:formatCode>#,##0</c:formatCode>
                <c:ptCount val="12"/>
                <c:pt idx="0">
                  <c:v>48179.338600000003</c:v>
                </c:pt>
                <c:pt idx="1">
                  <c:v>40725.718000000001</c:v>
                </c:pt>
                <c:pt idx="2">
                  <c:v>41068.563999999998</c:v>
                </c:pt>
                <c:pt idx="3">
                  <c:v>40512.824999999997</c:v>
                </c:pt>
                <c:pt idx="4">
                  <c:v>41348.363799999999</c:v>
                </c:pt>
                <c:pt idx="5">
                  <c:v>38359.801380000004</c:v>
                </c:pt>
                <c:pt idx="6">
                  <c:v>40232.480190000002</c:v>
                </c:pt>
                <c:pt idx="7">
                  <c:v>40716.962</c:v>
                </c:pt>
                <c:pt idx="8">
                  <c:v>39201.335430000006</c:v>
                </c:pt>
                <c:pt idx="9">
                  <c:v>43768.583010000002</c:v>
                </c:pt>
                <c:pt idx="10">
                  <c:v>42719.860739999996</c:v>
                </c:pt>
                <c:pt idx="11">
                  <c:v>46762.104359999998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FCD-4358-876F-DFA3F76EDA94}"/>
            </c:ext>
          </c:extLst>
        </c:ser>
        <c:ser>
          <c:idx val="7"/>
          <c:order val="7"/>
          <c:tx>
            <c:v>2026</c:v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'!$C$97:$N$97</c:f>
              <c:numCache>
                <c:formatCode>#,##0</c:formatCode>
                <c:ptCount val="12"/>
                <c:pt idx="0">
                  <c:v>54029.255799999999</c:v>
                </c:pt>
                <c:pt idx="1">
                  <c:v>45071.549320000006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0C1-47BA-A5C4-BA9DF0F0D65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73058352"/>
        <c:axId val="-273049648"/>
      </c:barChart>
      <c:catAx>
        <c:axId val="-27305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049648"/>
        <c:crosses val="autoZero"/>
        <c:auto val="1"/>
        <c:lblAlgn val="ctr"/>
        <c:lblOffset val="100"/>
        <c:noMultiLvlLbl val="0"/>
      </c:catAx>
      <c:valAx>
        <c:axId val="-273049648"/>
        <c:scaling>
          <c:orientation val="minMax"/>
          <c:min val="3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05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Nord, FEE-Nord</a:t>
            </a:r>
            <a:r>
              <a:rPr lang="ro-RO" baseline="0"/>
              <a:t> SA</a:t>
            </a:r>
            <a:r>
              <a:rPr lang="ro-RO"/>
              <a:t> - Instituții publice, MWh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'Energie electrică '!$A$55:$A$59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'!$C$56:$N$56</c:f>
              <c:numCache>
                <c:formatCode>#,##0</c:formatCode>
                <c:ptCount val="12"/>
                <c:pt idx="0">
                  <c:v>7807</c:v>
                </c:pt>
                <c:pt idx="1">
                  <c:v>6950</c:v>
                </c:pt>
                <c:pt idx="2">
                  <c:v>6805</c:v>
                </c:pt>
                <c:pt idx="3">
                  <c:v>5751</c:v>
                </c:pt>
                <c:pt idx="4">
                  <c:v>4113</c:v>
                </c:pt>
                <c:pt idx="5">
                  <c:v>3541</c:v>
                </c:pt>
                <c:pt idx="6">
                  <c:v>3156</c:v>
                </c:pt>
                <c:pt idx="7">
                  <c:v>3357</c:v>
                </c:pt>
                <c:pt idx="8">
                  <c:v>3949</c:v>
                </c:pt>
                <c:pt idx="9">
                  <c:v>5433</c:v>
                </c:pt>
                <c:pt idx="10">
                  <c:v>5498</c:v>
                </c:pt>
                <c:pt idx="11">
                  <c:v>5915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96F-4F56-A37E-4B92E3616CFC}"/>
            </c:ext>
          </c:extLst>
        </c:ser>
        <c:ser>
          <c:idx val="2"/>
          <c:order val="1"/>
          <c:tx>
            <c:strRef>
              <c:f>'Energie electrică '!$A$61:$A$65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'!$C$62:$N$62</c:f>
              <c:numCache>
                <c:formatCode>#,##0</c:formatCode>
                <c:ptCount val="12"/>
                <c:pt idx="0">
                  <c:v>6969</c:v>
                </c:pt>
                <c:pt idx="1">
                  <c:v>7081</c:v>
                </c:pt>
                <c:pt idx="2">
                  <c:v>5397</c:v>
                </c:pt>
                <c:pt idx="3">
                  <c:v>3868</c:v>
                </c:pt>
                <c:pt idx="4">
                  <c:v>2918</c:v>
                </c:pt>
                <c:pt idx="5">
                  <c:v>2864</c:v>
                </c:pt>
                <c:pt idx="6">
                  <c:v>2986</c:v>
                </c:pt>
                <c:pt idx="7">
                  <c:v>2945</c:v>
                </c:pt>
                <c:pt idx="8">
                  <c:v>3494</c:v>
                </c:pt>
                <c:pt idx="9">
                  <c:v>4734</c:v>
                </c:pt>
                <c:pt idx="10">
                  <c:v>6083</c:v>
                </c:pt>
                <c:pt idx="11">
                  <c:v>6846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96F-4F56-A37E-4B92E3616CFC}"/>
            </c:ext>
          </c:extLst>
        </c:ser>
        <c:ser>
          <c:idx val="3"/>
          <c:order val="2"/>
          <c:tx>
            <c:strRef>
              <c:f>'Energie electrică '!$A$67:$A$71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'!$C$68:$N$68</c:f>
              <c:numCache>
                <c:formatCode>#,##0</c:formatCode>
                <c:ptCount val="12"/>
                <c:pt idx="0">
                  <c:v>7161</c:v>
                </c:pt>
                <c:pt idx="1">
                  <c:v>6882</c:v>
                </c:pt>
                <c:pt idx="2">
                  <c:v>6115</c:v>
                </c:pt>
                <c:pt idx="3">
                  <c:v>5210</c:v>
                </c:pt>
                <c:pt idx="4">
                  <c:v>4366</c:v>
                </c:pt>
                <c:pt idx="5">
                  <c:v>3617</c:v>
                </c:pt>
                <c:pt idx="6">
                  <c:v>3174</c:v>
                </c:pt>
                <c:pt idx="7">
                  <c:v>3324</c:v>
                </c:pt>
                <c:pt idx="8">
                  <c:v>4265</c:v>
                </c:pt>
                <c:pt idx="9">
                  <c:v>5598</c:v>
                </c:pt>
                <c:pt idx="10">
                  <c:v>6306</c:v>
                </c:pt>
                <c:pt idx="11">
                  <c:v>6846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96F-4F56-A37E-4B92E3616CFC}"/>
            </c:ext>
          </c:extLst>
        </c:ser>
        <c:ser>
          <c:idx val="4"/>
          <c:order val="3"/>
          <c:tx>
            <c:strRef>
              <c:f>'Energie electrică '!$A$73:$A$77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'!$C$74:$N$74</c:f>
              <c:numCache>
                <c:formatCode>#,##0</c:formatCode>
                <c:ptCount val="12"/>
                <c:pt idx="0">
                  <c:v>7680</c:v>
                </c:pt>
                <c:pt idx="1">
                  <c:v>6613</c:v>
                </c:pt>
                <c:pt idx="2">
                  <c:v>7205</c:v>
                </c:pt>
                <c:pt idx="3">
                  <c:v>6044</c:v>
                </c:pt>
                <c:pt idx="4">
                  <c:v>4219</c:v>
                </c:pt>
                <c:pt idx="5">
                  <c:v>3634</c:v>
                </c:pt>
                <c:pt idx="6">
                  <c:v>3666</c:v>
                </c:pt>
                <c:pt idx="7">
                  <c:v>3671</c:v>
                </c:pt>
                <c:pt idx="8">
                  <c:v>4214</c:v>
                </c:pt>
                <c:pt idx="9">
                  <c:v>5500</c:v>
                </c:pt>
                <c:pt idx="10">
                  <c:v>6045</c:v>
                </c:pt>
                <c:pt idx="11">
                  <c:v>6957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96F-4F56-A37E-4B92E3616CFC}"/>
            </c:ext>
          </c:extLst>
        </c:ser>
        <c:ser>
          <c:idx val="0"/>
          <c:order val="4"/>
          <c:tx>
            <c:strRef>
              <c:f>'Energie electrică '!$A$79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'!$C$80:$N$80</c:f>
              <c:numCache>
                <c:formatCode>#,##0</c:formatCode>
                <c:ptCount val="12"/>
                <c:pt idx="0">
                  <c:v>6892.9549999999999</c:v>
                </c:pt>
                <c:pt idx="1">
                  <c:v>6511.7669999999998</c:v>
                </c:pt>
                <c:pt idx="2">
                  <c:v>5988.3319999999994</c:v>
                </c:pt>
                <c:pt idx="3">
                  <c:v>5546.5300000000007</c:v>
                </c:pt>
                <c:pt idx="4">
                  <c:v>4027.84</c:v>
                </c:pt>
                <c:pt idx="5">
                  <c:v>3407.9970000000003</c:v>
                </c:pt>
                <c:pt idx="6">
                  <c:v>3379.759</c:v>
                </c:pt>
                <c:pt idx="7">
                  <c:v>3643.116</c:v>
                </c:pt>
                <c:pt idx="8">
                  <c:v>3783.9110000000001</c:v>
                </c:pt>
                <c:pt idx="9">
                  <c:v>5099.9560000000001</c:v>
                </c:pt>
                <c:pt idx="10">
                  <c:v>6697.0249999999996</c:v>
                </c:pt>
                <c:pt idx="11">
                  <c:v>7467.21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896F-4F56-A37E-4B92E3616CFC}"/>
            </c:ext>
          </c:extLst>
        </c:ser>
        <c:ser>
          <c:idx val="5"/>
          <c:order val="5"/>
          <c:tx>
            <c:strRef>
              <c:f>'Energie electrică '!$A$85:$A$89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'!$C$86:$N$86</c:f>
              <c:numCache>
                <c:formatCode>#,##0</c:formatCode>
                <c:ptCount val="12"/>
                <c:pt idx="0">
                  <c:v>7625.7110000000002</c:v>
                </c:pt>
                <c:pt idx="1">
                  <c:v>6757.692</c:v>
                </c:pt>
                <c:pt idx="2">
                  <c:v>6645.0079999999998</c:v>
                </c:pt>
                <c:pt idx="3">
                  <c:v>4959.9059999999999</c:v>
                </c:pt>
                <c:pt idx="4">
                  <c:v>4192.1959999999999</c:v>
                </c:pt>
                <c:pt idx="5">
                  <c:v>3554.4789999999998</c:v>
                </c:pt>
                <c:pt idx="6">
                  <c:v>3859.8040000000001</c:v>
                </c:pt>
                <c:pt idx="7">
                  <c:v>3786.0990000000002</c:v>
                </c:pt>
                <c:pt idx="8">
                  <c:v>4205.5680000000002</c:v>
                </c:pt>
                <c:pt idx="9">
                  <c:v>5909.6729999999998</c:v>
                </c:pt>
                <c:pt idx="10">
                  <c:v>7160.8339999999998</c:v>
                </c:pt>
                <c:pt idx="11">
                  <c:v>7893.6139999999996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783-4B6C-B393-CB508AAC5A00}"/>
            </c:ext>
          </c:extLst>
        </c:ser>
        <c:ser>
          <c:idx val="6"/>
          <c:order val="6"/>
          <c:tx>
            <c:strRef>
              <c:f>'Energie electrică '!$A$91:$A$95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'!$C$92:$N$92</c:f>
              <c:numCache>
                <c:formatCode>#,##0</c:formatCode>
                <c:ptCount val="12"/>
                <c:pt idx="0">
                  <c:v>6970.23</c:v>
                </c:pt>
                <c:pt idx="1">
                  <c:v>6881.05</c:v>
                </c:pt>
                <c:pt idx="2">
                  <c:v>6100.2529999999997</c:v>
                </c:pt>
                <c:pt idx="3">
                  <c:v>5201.442</c:v>
                </c:pt>
                <c:pt idx="4">
                  <c:v>4803.9210000000003</c:v>
                </c:pt>
                <c:pt idx="5">
                  <c:v>3484.5160000000001</c:v>
                </c:pt>
                <c:pt idx="6">
                  <c:v>3705.8150000000001</c:v>
                </c:pt>
                <c:pt idx="7">
                  <c:v>3556.201</c:v>
                </c:pt>
                <c:pt idx="8">
                  <c:v>4527.527</c:v>
                </c:pt>
                <c:pt idx="9">
                  <c:v>6690.3059999999996</c:v>
                </c:pt>
                <c:pt idx="10">
                  <c:v>6666.924</c:v>
                </c:pt>
                <c:pt idx="11">
                  <c:v>7906.4810000000007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CF1-497D-9BC6-928F73A572E2}"/>
            </c:ext>
          </c:extLst>
        </c:ser>
        <c:ser>
          <c:idx val="7"/>
          <c:order val="7"/>
          <c:tx>
            <c:v>2026</c:v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'!$C$98:$N$98</c:f>
              <c:numCache>
                <c:formatCode>#,##0</c:formatCode>
                <c:ptCount val="12"/>
                <c:pt idx="0">
                  <c:v>8453.3780000000006</c:v>
                </c:pt>
                <c:pt idx="1">
                  <c:v>7769.7879999999996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92-448C-A85F-C63D67A3BD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73055632"/>
        <c:axId val="-273056720"/>
      </c:barChart>
      <c:catAx>
        <c:axId val="-27305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056720"/>
        <c:crosses val="autoZero"/>
        <c:auto val="1"/>
        <c:lblAlgn val="ctr"/>
        <c:lblOffset val="100"/>
        <c:noMultiLvlLbl val="0"/>
      </c:catAx>
      <c:valAx>
        <c:axId val="-273056720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05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Nord, FEE-Nord SA - Agenți economici, MWh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'Energie electrică '!$A$55:$A$59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'!$C$57:$N$57</c:f>
              <c:numCache>
                <c:formatCode>#,##0</c:formatCode>
                <c:ptCount val="12"/>
                <c:pt idx="0">
                  <c:v>33621</c:v>
                </c:pt>
                <c:pt idx="1">
                  <c:v>30388</c:v>
                </c:pt>
                <c:pt idx="2">
                  <c:v>33009</c:v>
                </c:pt>
                <c:pt idx="3">
                  <c:v>29434</c:v>
                </c:pt>
                <c:pt idx="4">
                  <c:v>27352</c:v>
                </c:pt>
                <c:pt idx="5">
                  <c:v>30828</c:v>
                </c:pt>
                <c:pt idx="6">
                  <c:v>31438</c:v>
                </c:pt>
                <c:pt idx="7">
                  <c:v>33379</c:v>
                </c:pt>
                <c:pt idx="8">
                  <c:v>31471</c:v>
                </c:pt>
                <c:pt idx="9">
                  <c:v>31984</c:v>
                </c:pt>
                <c:pt idx="10">
                  <c:v>29525</c:v>
                </c:pt>
                <c:pt idx="11">
                  <c:v>29200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5A-476B-89E0-807B0DA42806}"/>
            </c:ext>
          </c:extLst>
        </c:ser>
        <c:ser>
          <c:idx val="3"/>
          <c:order val="1"/>
          <c:tx>
            <c:strRef>
              <c:f>'Energie electrică '!$A$61:$A$65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'!$C$63:$N$63</c:f>
              <c:numCache>
                <c:formatCode>#,##0</c:formatCode>
                <c:ptCount val="12"/>
                <c:pt idx="0">
                  <c:v>30268</c:v>
                </c:pt>
                <c:pt idx="1">
                  <c:v>30119</c:v>
                </c:pt>
                <c:pt idx="2">
                  <c:v>27338</c:v>
                </c:pt>
                <c:pt idx="3">
                  <c:v>24021</c:v>
                </c:pt>
                <c:pt idx="4">
                  <c:v>22217</c:v>
                </c:pt>
                <c:pt idx="5">
                  <c:v>26229</c:v>
                </c:pt>
                <c:pt idx="6">
                  <c:v>31902</c:v>
                </c:pt>
                <c:pt idx="7">
                  <c:v>32124</c:v>
                </c:pt>
                <c:pt idx="8">
                  <c:v>28594</c:v>
                </c:pt>
                <c:pt idx="9">
                  <c:v>29915</c:v>
                </c:pt>
                <c:pt idx="10">
                  <c:v>28642</c:v>
                </c:pt>
                <c:pt idx="11">
                  <c:v>29454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5A-476B-89E0-807B0DA42806}"/>
            </c:ext>
          </c:extLst>
        </c:ser>
        <c:ser>
          <c:idx val="4"/>
          <c:order val="2"/>
          <c:tx>
            <c:strRef>
              <c:f>'Energie electrică '!$A$67:$A$71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'!$C$69:$N$69</c:f>
              <c:numCache>
                <c:formatCode>#,##0</c:formatCode>
                <c:ptCount val="12"/>
                <c:pt idx="0">
                  <c:v>28284</c:v>
                </c:pt>
                <c:pt idx="1">
                  <c:v>28651</c:v>
                </c:pt>
                <c:pt idx="2">
                  <c:v>29403</c:v>
                </c:pt>
                <c:pt idx="3">
                  <c:v>37927</c:v>
                </c:pt>
                <c:pt idx="4">
                  <c:v>26848</c:v>
                </c:pt>
                <c:pt idx="5">
                  <c:v>37049</c:v>
                </c:pt>
                <c:pt idx="6">
                  <c:v>31417</c:v>
                </c:pt>
                <c:pt idx="7">
                  <c:v>29201</c:v>
                </c:pt>
                <c:pt idx="8">
                  <c:v>28381</c:v>
                </c:pt>
                <c:pt idx="9">
                  <c:v>42373</c:v>
                </c:pt>
                <c:pt idx="10">
                  <c:v>44531</c:v>
                </c:pt>
                <c:pt idx="11">
                  <c:v>38998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B5A-476B-89E0-807B0DA42806}"/>
            </c:ext>
          </c:extLst>
        </c:ser>
        <c:ser>
          <c:idx val="5"/>
          <c:order val="3"/>
          <c:tx>
            <c:strRef>
              <c:f>'Energie electrică '!$A$73:$A$77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'!$C$75:$N$75</c:f>
              <c:numCache>
                <c:formatCode>#,##0</c:formatCode>
                <c:ptCount val="12"/>
                <c:pt idx="0">
                  <c:v>39004</c:v>
                </c:pt>
                <c:pt idx="1">
                  <c:v>36452</c:v>
                </c:pt>
                <c:pt idx="2">
                  <c:v>49944</c:v>
                </c:pt>
                <c:pt idx="3">
                  <c:v>34495</c:v>
                </c:pt>
                <c:pt idx="4">
                  <c:v>35629</c:v>
                </c:pt>
                <c:pt idx="5">
                  <c:v>44466</c:v>
                </c:pt>
                <c:pt idx="6">
                  <c:v>38087</c:v>
                </c:pt>
                <c:pt idx="7">
                  <c:v>38933</c:v>
                </c:pt>
                <c:pt idx="8">
                  <c:v>37097</c:v>
                </c:pt>
                <c:pt idx="9">
                  <c:v>36119</c:v>
                </c:pt>
                <c:pt idx="10">
                  <c:v>40148</c:v>
                </c:pt>
                <c:pt idx="11">
                  <c:v>33600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9B5A-476B-89E0-807B0DA42806}"/>
            </c:ext>
          </c:extLst>
        </c:ser>
        <c:ser>
          <c:idx val="0"/>
          <c:order val="4"/>
          <c:tx>
            <c:strRef>
              <c:f>'Energie electrică '!$A$79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'!$C$81:$N$81</c:f>
              <c:numCache>
                <c:formatCode>#,##0</c:formatCode>
                <c:ptCount val="12"/>
                <c:pt idx="0">
                  <c:v>31166.722999999987</c:v>
                </c:pt>
                <c:pt idx="1">
                  <c:v>30232.700000000012</c:v>
                </c:pt>
                <c:pt idx="2">
                  <c:v>37176.884000000005</c:v>
                </c:pt>
                <c:pt idx="3">
                  <c:v>29106.961999999989</c:v>
                </c:pt>
                <c:pt idx="4">
                  <c:v>38658.540000000008</c:v>
                </c:pt>
                <c:pt idx="5">
                  <c:v>36465.06700000001</c:v>
                </c:pt>
                <c:pt idx="6">
                  <c:v>33446.623000000007</c:v>
                </c:pt>
                <c:pt idx="7">
                  <c:v>36856.384999999995</c:v>
                </c:pt>
                <c:pt idx="8">
                  <c:v>38276.34399999999</c:v>
                </c:pt>
                <c:pt idx="9">
                  <c:v>41944.019000000008</c:v>
                </c:pt>
                <c:pt idx="10">
                  <c:v>35444.622999999992</c:v>
                </c:pt>
                <c:pt idx="11">
                  <c:v>34807.487000000008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9B5A-476B-89E0-807B0DA42806}"/>
            </c:ext>
          </c:extLst>
        </c:ser>
        <c:ser>
          <c:idx val="1"/>
          <c:order val="5"/>
          <c:tx>
            <c:strRef>
              <c:f>'Energie electrică '!$A$85:$A$89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'!$C$87:$N$87</c:f>
              <c:numCache>
                <c:formatCode>#,##0</c:formatCode>
                <c:ptCount val="12"/>
                <c:pt idx="0">
                  <c:v>32517.595000000001</c:v>
                </c:pt>
                <c:pt idx="1">
                  <c:v>30989.326000000001</c:v>
                </c:pt>
                <c:pt idx="2">
                  <c:v>41284.499000000003</c:v>
                </c:pt>
                <c:pt idx="3">
                  <c:v>32996.281999999999</c:v>
                </c:pt>
                <c:pt idx="4">
                  <c:v>30007.503000000001</c:v>
                </c:pt>
                <c:pt idx="5">
                  <c:v>38929.675999999999</c:v>
                </c:pt>
                <c:pt idx="6">
                  <c:v>44867.911999999997</c:v>
                </c:pt>
                <c:pt idx="7">
                  <c:v>36556.123</c:v>
                </c:pt>
                <c:pt idx="8">
                  <c:v>40009.091</c:v>
                </c:pt>
                <c:pt idx="9">
                  <c:v>38312.472999999998</c:v>
                </c:pt>
                <c:pt idx="10">
                  <c:v>42483.99</c:v>
                </c:pt>
                <c:pt idx="11">
                  <c:v>38275.692000000003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18-465A-9AC1-104EE2A6F067}"/>
            </c:ext>
          </c:extLst>
        </c:ser>
        <c:ser>
          <c:idx val="6"/>
          <c:order val="6"/>
          <c:tx>
            <c:strRef>
              <c:f>'Energie electrică '!$A$91:$A$95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'!$C$93:$N$93</c:f>
              <c:numCache>
                <c:formatCode>#,##0</c:formatCode>
                <c:ptCount val="12"/>
                <c:pt idx="0">
                  <c:v>30568.566999999995</c:v>
                </c:pt>
                <c:pt idx="1">
                  <c:v>31156.257999999998</c:v>
                </c:pt>
                <c:pt idx="2">
                  <c:v>38681.514999999999</c:v>
                </c:pt>
                <c:pt idx="3">
                  <c:v>27545.348999999998</c:v>
                </c:pt>
                <c:pt idx="4">
                  <c:v>26451.329999999998</c:v>
                </c:pt>
                <c:pt idx="5">
                  <c:v>28673.210999999999</c:v>
                </c:pt>
                <c:pt idx="6">
                  <c:v>33462.619000000006</c:v>
                </c:pt>
                <c:pt idx="7">
                  <c:v>32562.415999999997</c:v>
                </c:pt>
                <c:pt idx="8">
                  <c:v>31405.530999999999</c:v>
                </c:pt>
                <c:pt idx="9">
                  <c:v>33216.127</c:v>
                </c:pt>
                <c:pt idx="10">
                  <c:v>33179.351999999999</c:v>
                </c:pt>
                <c:pt idx="11">
                  <c:v>35635.33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12-4A4D-98C6-A6350595BF9E}"/>
            </c:ext>
          </c:extLst>
        </c:ser>
        <c:ser>
          <c:idx val="7"/>
          <c:order val="7"/>
          <c:tx>
            <c:v>2026</c:v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'!$C$99:$N$99</c:f>
              <c:numCache>
                <c:formatCode>#,##0</c:formatCode>
                <c:ptCount val="12"/>
                <c:pt idx="0">
                  <c:v>36037.85</c:v>
                </c:pt>
                <c:pt idx="1">
                  <c:v>33128.819000000003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D43-417D-841A-FF27217996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73061072"/>
        <c:axId val="-273057808"/>
      </c:barChart>
      <c:catAx>
        <c:axId val="-27306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057808"/>
        <c:crosses val="autoZero"/>
        <c:auto val="1"/>
        <c:lblAlgn val="ctr"/>
        <c:lblOffset val="100"/>
        <c:noMultiLvlLbl val="0"/>
      </c:catAx>
      <c:valAx>
        <c:axId val="-273057808"/>
        <c:scaling>
          <c:orientation val="minMax"/>
          <c:min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06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Nord, FEE-Nord SA - Alte categorii, MWh</a:t>
            </a:r>
            <a:endParaRPr lang="en-US"/>
          </a:p>
        </c:rich>
      </c:tx>
      <c:layout>
        <c:manualLayout>
          <c:xMode val="edge"/>
          <c:yMode val="edge"/>
          <c:x val="0.3951822244869081"/>
          <c:y val="2.49131961472821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'Energie electrică '!$A$55:$A$59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'!$C$58:$N$58</c:f>
              <c:numCache>
                <c:formatCode>#,##0</c:formatCode>
                <c:ptCount val="12"/>
                <c:pt idx="0">
                  <c:v>4241</c:v>
                </c:pt>
                <c:pt idx="1">
                  <c:v>3663</c:v>
                </c:pt>
                <c:pt idx="2">
                  <c:v>3552</c:v>
                </c:pt>
                <c:pt idx="3">
                  <c:v>3253</c:v>
                </c:pt>
                <c:pt idx="4">
                  <c:v>2857</c:v>
                </c:pt>
                <c:pt idx="5">
                  <c:v>3091</c:v>
                </c:pt>
                <c:pt idx="6">
                  <c:v>3120</c:v>
                </c:pt>
                <c:pt idx="7">
                  <c:v>3471</c:v>
                </c:pt>
                <c:pt idx="8">
                  <c:v>2994</c:v>
                </c:pt>
                <c:pt idx="9">
                  <c:v>3371</c:v>
                </c:pt>
                <c:pt idx="10">
                  <c:v>2969</c:v>
                </c:pt>
                <c:pt idx="11">
                  <c:v>3089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896-4EF4-8C11-427A35089431}"/>
            </c:ext>
          </c:extLst>
        </c:ser>
        <c:ser>
          <c:idx val="4"/>
          <c:order val="1"/>
          <c:tx>
            <c:strRef>
              <c:f>'Energie electrică '!$A$61:$A$65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'!$C$64:$N$64</c:f>
              <c:numCache>
                <c:formatCode>#,##0</c:formatCode>
                <c:ptCount val="12"/>
                <c:pt idx="0">
                  <c:v>3665</c:v>
                </c:pt>
                <c:pt idx="1">
                  <c:v>3415</c:v>
                </c:pt>
                <c:pt idx="2">
                  <c:v>2976</c:v>
                </c:pt>
                <c:pt idx="3">
                  <c:v>2884</c:v>
                </c:pt>
                <c:pt idx="4">
                  <c:v>2939</c:v>
                </c:pt>
                <c:pt idx="5">
                  <c:v>3197</c:v>
                </c:pt>
                <c:pt idx="6">
                  <c:v>3221</c:v>
                </c:pt>
                <c:pt idx="7">
                  <c:v>2991</c:v>
                </c:pt>
                <c:pt idx="8">
                  <c:v>2951</c:v>
                </c:pt>
                <c:pt idx="9">
                  <c:v>3163</c:v>
                </c:pt>
                <c:pt idx="10">
                  <c:v>3529</c:v>
                </c:pt>
                <c:pt idx="11">
                  <c:v>3949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896-4EF4-8C11-427A35089431}"/>
            </c:ext>
          </c:extLst>
        </c:ser>
        <c:ser>
          <c:idx val="5"/>
          <c:order val="2"/>
          <c:tx>
            <c:strRef>
              <c:f>'Energie electrică '!$A$67:$A$71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'!$C$70:$N$70</c:f>
              <c:numCache>
                <c:formatCode>#,##0</c:formatCode>
                <c:ptCount val="12"/>
                <c:pt idx="0">
                  <c:v>4045</c:v>
                </c:pt>
                <c:pt idx="1">
                  <c:v>3990</c:v>
                </c:pt>
                <c:pt idx="2">
                  <c:v>3801</c:v>
                </c:pt>
                <c:pt idx="3">
                  <c:v>3348</c:v>
                </c:pt>
                <c:pt idx="4">
                  <c:v>3192</c:v>
                </c:pt>
                <c:pt idx="5">
                  <c:v>3304</c:v>
                </c:pt>
                <c:pt idx="6">
                  <c:v>3568</c:v>
                </c:pt>
                <c:pt idx="7">
                  <c:v>3471</c:v>
                </c:pt>
                <c:pt idx="8">
                  <c:v>3237</c:v>
                </c:pt>
                <c:pt idx="9">
                  <c:v>3637</c:v>
                </c:pt>
                <c:pt idx="10">
                  <c:v>3907</c:v>
                </c:pt>
                <c:pt idx="11">
                  <c:v>4481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896-4EF4-8C11-427A35089431}"/>
            </c:ext>
          </c:extLst>
        </c:ser>
        <c:ser>
          <c:idx val="6"/>
          <c:order val="3"/>
          <c:tx>
            <c:strRef>
              <c:f>'Energie electrică '!$A$73:$A$77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'!$C$76:$N$76</c:f>
              <c:numCache>
                <c:formatCode>#,##0</c:formatCode>
                <c:ptCount val="12"/>
                <c:pt idx="0">
                  <c:v>4428</c:v>
                </c:pt>
                <c:pt idx="1">
                  <c:v>3749</c:v>
                </c:pt>
                <c:pt idx="2">
                  <c:v>4083</c:v>
                </c:pt>
                <c:pt idx="3">
                  <c:v>3597</c:v>
                </c:pt>
                <c:pt idx="4">
                  <c:v>3226</c:v>
                </c:pt>
                <c:pt idx="5">
                  <c:v>3564</c:v>
                </c:pt>
                <c:pt idx="6">
                  <c:v>3805</c:v>
                </c:pt>
                <c:pt idx="7">
                  <c:v>3636</c:v>
                </c:pt>
                <c:pt idx="8">
                  <c:v>3192</c:v>
                </c:pt>
                <c:pt idx="9">
                  <c:v>3242</c:v>
                </c:pt>
                <c:pt idx="10">
                  <c:v>3479</c:v>
                </c:pt>
                <c:pt idx="11">
                  <c:v>3965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896-4EF4-8C11-427A35089431}"/>
            </c:ext>
          </c:extLst>
        </c:ser>
        <c:ser>
          <c:idx val="0"/>
          <c:order val="4"/>
          <c:tx>
            <c:strRef>
              <c:f>'Energie electrică '!$A$79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'!$C$82:$N$82</c:f>
              <c:numCache>
                <c:formatCode>#,##0</c:formatCode>
                <c:ptCount val="12"/>
                <c:pt idx="0">
                  <c:v>3832.9460000000004</c:v>
                </c:pt>
                <c:pt idx="1">
                  <c:v>3641.0510000000004</c:v>
                </c:pt>
                <c:pt idx="2">
                  <c:v>3449.9409999999998</c:v>
                </c:pt>
                <c:pt idx="3">
                  <c:v>3353.1660000000002</c:v>
                </c:pt>
                <c:pt idx="4">
                  <c:v>3067.413</c:v>
                </c:pt>
                <c:pt idx="5">
                  <c:v>3409.2169999999996</c:v>
                </c:pt>
                <c:pt idx="6">
                  <c:v>3498.0020000000004</c:v>
                </c:pt>
                <c:pt idx="7">
                  <c:v>3794.913</c:v>
                </c:pt>
                <c:pt idx="8">
                  <c:v>3102.0630000000001</c:v>
                </c:pt>
                <c:pt idx="9">
                  <c:v>3220.3690000000001</c:v>
                </c:pt>
                <c:pt idx="10">
                  <c:v>3745.3870000000002</c:v>
                </c:pt>
                <c:pt idx="11">
                  <c:v>4217.4780000000001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F896-4EF4-8C11-427A35089431}"/>
            </c:ext>
          </c:extLst>
        </c:ser>
        <c:ser>
          <c:idx val="1"/>
          <c:order val="5"/>
          <c:tx>
            <c:strRef>
              <c:f>'Energie electrică '!$A$85:$A$89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'!$C$88:$N$88</c:f>
              <c:numCache>
                <c:formatCode>#,##0</c:formatCode>
                <c:ptCount val="12"/>
                <c:pt idx="0">
                  <c:v>4291.308</c:v>
                </c:pt>
                <c:pt idx="1">
                  <c:v>3614.4290000000001</c:v>
                </c:pt>
                <c:pt idx="2">
                  <c:v>3668.0329999999999</c:v>
                </c:pt>
                <c:pt idx="3">
                  <c:v>3108.9490000000001</c:v>
                </c:pt>
                <c:pt idx="4">
                  <c:v>3293.2080000000001</c:v>
                </c:pt>
                <c:pt idx="5">
                  <c:v>3416.4560000000001</c:v>
                </c:pt>
                <c:pt idx="6">
                  <c:v>4009.7420000000002</c:v>
                </c:pt>
                <c:pt idx="7">
                  <c:v>4072.4870000000001</c:v>
                </c:pt>
                <c:pt idx="8">
                  <c:v>3420.5410000000002</c:v>
                </c:pt>
                <c:pt idx="9">
                  <c:v>3755.3270000000002</c:v>
                </c:pt>
                <c:pt idx="10">
                  <c:v>4352.1090000000004</c:v>
                </c:pt>
                <c:pt idx="11">
                  <c:v>4805.6509999999998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118-4C2F-8F03-A01799545B50}"/>
            </c:ext>
          </c:extLst>
        </c:ser>
        <c:ser>
          <c:idx val="2"/>
          <c:order val="6"/>
          <c:tx>
            <c:strRef>
              <c:f>'Energie electrică '!$A$91:$A$95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'!$C$94:$N$94</c:f>
              <c:numCache>
                <c:formatCode>#,##0</c:formatCode>
                <c:ptCount val="12"/>
                <c:pt idx="0">
                  <c:v>4226.6259999999993</c:v>
                </c:pt>
                <c:pt idx="1">
                  <c:v>4057.442</c:v>
                </c:pt>
                <c:pt idx="2">
                  <c:v>3575.2049999999999</c:v>
                </c:pt>
                <c:pt idx="3">
                  <c:v>3390.1279999999997</c:v>
                </c:pt>
                <c:pt idx="4">
                  <c:v>3154.5609999999997</c:v>
                </c:pt>
                <c:pt idx="5">
                  <c:v>3301.7510000000002</c:v>
                </c:pt>
                <c:pt idx="6">
                  <c:v>3772.6440000000002</c:v>
                </c:pt>
                <c:pt idx="7">
                  <c:v>3664.2599999999998</c:v>
                </c:pt>
                <c:pt idx="8">
                  <c:v>3415.9520000000002</c:v>
                </c:pt>
                <c:pt idx="9">
                  <c:v>3941.0709999999999</c:v>
                </c:pt>
                <c:pt idx="10">
                  <c:v>3897.7779999999998</c:v>
                </c:pt>
                <c:pt idx="11">
                  <c:v>4719.4310000000005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6D0-4267-9247-26DDEF5CC728}"/>
            </c:ext>
          </c:extLst>
        </c:ser>
        <c:ser>
          <c:idx val="7"/>
          <c:order val="7"/>
          <c:tx>
            <c:v>2026</c:v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'!$C$96:$N$96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'!$C$100:$N$100</c:f>
              <c:numCache>
                <c:formatCode>#,##0</c:formatCode>
                <c:ptCount val="12"/>
                <c:pt idx="0">
                  <c:v>5219.1850000000004</c:v>
                </c:pt>
                <c:pt idx="1">
                  <c:v>4600.4549999999999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AF7-4408-84B6-F724E7EAAA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73055088"/>
        <c:axId val="-273059440"/>
      </c:barChart>
      <c:catAx>
        <c:axId val="-27305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059440"/>
        <c:crosses val="autoZero"/>
        <c:auto val="1"/>
        <c:lblAlgn val="ctr"/>
        <c:lblOffset val="100"/>
        <c:noMultiLvlLbl val="0"/>
      </c:catAx>
      <c:valAx>
        <c:axId val="-273059440"/>
        <c:scaling>
          <c:orientation val="minMax"/>
          <c:min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055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Evoluția consumului total de energie electrică național, 2019-2025, MWh</a:t>
            </a:r>
            <a:endParaRPr lang="en-US"/>
          </a:p>
        </c:rich>
      </c:tx>
      <c:layout>
        <c:manualLayout>
          <c:xMode val="edge"/>
          <c:yMode val="edge"/>
          <c:x val="0.13460375210074896"/>
          <c:y val="1.981871854558695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'Energie electrică '!$A$55:$A$59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'!$C$110:$N$110</c:f>
              <c:numCache>
                <c:formatCode>#,##0</c:formatCode>
                <c:ptCount val="12"/>
                <c:pt idx="0">
                  <c:v>368792.554</c:v>
                </c:pt>
                <c:pt idx="1">
                  <c:v>321969.58799999999</c:v>
                </c:pt>
                <c:pt idx="2">
                  <c:v>311612.31400000001</c:v>
                </c:pt>
                <c:pt idx="3">
                  <c:v>293111.00099999993</c:v>
                </c:pt>
                <c:pt idx="4">
                  <c:v>300575.55099999998</c:v>
                </c:pt>
                <c:pt idx="5">
                  <c:v>272842.66899999999</c:v>
                </c:pt>
                <c:pt idx="6">
                  <c:v>279830.26200000005</c:v>
                </c:pt>
                <c:pt idx="7">
                  <c:v>287163.35399999999</c:v>
                </c:pt>
                <c:pt idx="8">
                  <c:v>282787.88800000004</c:v>
                </c:pt>
                <c:pt idx="9">
                  <c:v>279642.28100000002</c:v>
                </c:pt>
                <c:pt idx="10">
                  <c:v>290031.77</c:v>
                </c:pt>
                <c:pt idx="11">
                  <c:v>305836.50699999998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E81-49AA-BD9D-F21E95F38B91}"/>
            </c:ext>
          </c:extLst>
        </c:ser>
        <c:ser>
          <c:idx val="4"/>
          <c:order val="1"/>
          <c:tx>
            <c:strRef>
              <c:f>'Energie electrică '!$A$61:$A$65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'!$C$116:$N$116</c:f>
              <c:numCache>
                <c:formatCode>#,##0</c:formatCode>
                <c:ptCount val="12"/>
                <c:pt idx="0">
                  <c:v>356578.61300000001</c:v>
                </c:pt>
                <c:pt idx="1">
                  <c:v>313042.13500000001</c:v>
                </c:pt>
                <c:pt idx="2">
                  <c:v>294827.26799999998</c:v>
                </c:pt>
                <c:pt idx="3">
                  <c:v>272333.93900000001</c:v>
                </c:pt>
                <c:pt idx="4">
                  <c:v>257287.30200000003</c:v>
                </c:pt>
                <c:pt idx="5">
                  <c:v>253541.647</c:v>
                </c:pt>
                <c:pt idx="6">
                  <c:v>275104.78399999999</c:v>
                </c:pt>
                <c:pt idx="7">
                  <c:v>285218.02299999999</c:v>
                </c:pt>
                <c:pt idx="8">
                  <c:v>282047.00400000002</c:v>
                </c:pt>
                <c:pt idx="9">
                  <c:v>283107.87599999999</c:v>
                </c:pt>
                <c:pt idx="10">
                  <c:v>303595.03500000003</c:v>
                </c:pt>
                <c:pt idx="11">
                  <c:v>316159.027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E81-49AA-BD9D-F21E95F38B91}"/>
            </c:ext>
          </c:extLst>
        </c:ser>
        <c:ser>
          <c:idx val="5"/>
          <c:order val="2"/>
          <c:tx>
            <c:strRef>
              <c:f>'Energie electrică '!$A$67:$A$71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'!$C$122:$N$122</c:f>
              <c:numCache>
                <c:formatCode>#,##0</c:formatCode>
                <c:ptCount val="12"/>
                <c:pt idx="0">
                  <c:v>347980.08900000004</c:v>
                </c:pt>
                <c:pt idx="1">
                  <c:v>314865.20199999999</c:v>
                </c:pt>
                <c:pt idx="2">
                  <c:v>325762.44899999996</c:v>
                </c:pt>
                <c:pt idx="3">
                  <c:v>315636.43700000003</c:v>
                </c:pt>
                <c:pt idx="4">
                  <c:v>288313.12599999999</c:v>
                </c:pt>
                <c:pt idx="5">
                  <c:v>276871.28200000001</c:v>
                </c:pt>
                <c:pt idx="6">
                  <c:v>287749.18</c:v>
                </c:pt>
                <c:pt idx="7">
                  <c:v>292927.74400000001</c:v>
                </c:pt>
                <c:pt idx="8">
                  <c:v>291497.97600000002</c:v>
                </c:pt>
                <c:pt idx="9">
                  <c:v>326955.77400000003</c:v>
                </c:pt>
                <c:pt idx="10">
                  <c:v>335682.00800000003</c:v>
                </c:pt>
                <c:pt idx="11">
                  <c:v>357765.70799999998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E81-49AA-BD9D-F21E95F38B91}"/>
            </c:ext>
          </c:extLst>
        </c:ser>
        <c:ser>
          <c:idx val="6"/>
          <c:order val="3"/>
          <c:tx>
            <c:strRef>
              <c:f>'Energie electrică '!$A$73:$A$77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'!$C$128:$N$128</c:f>
              <c:numCache>
                <c:formatCode>#,##0</c:formatCode>
                <c:ptCount val="12"/>
                <c:pt idx="0">
                  <c:v>401304.54600000003</c:v>
                </c:pt>
                <c:pt idx="1">
                  <c:v>366719.29599999997</c:v>
                </c:pt>
                <c:pt idx="2">
                  <c:v>382645.06600000005</c:v>
                </c:pt>
                <c:pt idx="3">
                  <c:v>339436.87200000003</c:v>
                </c:pt>
                <c:pt idx="4">
                  <c:v>316583.97200000001</c:v>
                </c:pt>
                <c:pt idx="5">
                  <c:v>312512.24599999998</c:v>
                </c:pt>
                <c:pt idx="6">
                  <c:v>324896.30000000005</c:v>
                </c:pt>
                <c:pt idx="7">
                  <c:v>324586.41099999996</c:v>
                </c:pt>
                <c:pt idx="8">
                  <c:v>318725.07899999997</c:v>
                </c:pt>
                <c:pt idx="9">
                  <c:v>306546.39500000002</c:v>
                </c:pt>
                <c:pt idx="10">
                  <c:v>316443.75900000002</c:v>
                </c:pt>
                <c:pt idx="11">
                  <c:v>322344.00199999998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E81-49AA-BD9D-F21E95F38B91}"/>
            </c:ext>
          </c:extLst>
        </c:ser>
        <c:ser>
          <c:idx val="0"/>
          <c:order val="4"/>
          <c:tx>
            <c:strRef>
              <c:f>'Energie electrică '!$A$130:$A$134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'!$C$134:$N$134</c:f>
              <c:numCache>
                <c:formatCode>#,##0</c:formatCode>
                <c:ptCount val="12"/>
                <c:pt idx="0">
                  <c:v>353436.09616999998</c:v>
                </c:pt>
                <c:pt idx="1">
                  <c:v>325067.35087999998</c:v>
                </c:pt>
                <c:pt idx="2">
                  <c:v>333368.33056999999</c:v>
                </c:pt>
                <c:pt idx="3">
                  <c:v>313763.01273000002</c:v>
                </c:pt>
                <c:pt idx="4">
                  <c:v>303836.76874999999</c:v>
                </c:pt>
                <c:pt idx="5">
                  <c:v>298769.67830000003</c:v>
                </c:pt>
                <c:pt idx="6">
                  <c:v>300412.30986000004</c:v>
                </c:pt>
                <c:pt idx="7">
                  <c:v>318843.61234000005</c:v>
                </c:pt>
                <c:pt idx="8">
                  <c:v>331824.61455</c:v>
                </c:pt>
                <c:pt idx="9">
                  <c:v>308007.17678000004</c:v>
                </c:pt>
                <c:pt idx="10">
                  <c:v>315317.22789999994</c:v>
                </c:pt>
                <c:pt idx="11">
                  <c:v>358794.06688000006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E81-49AA-BD9D-F21E95F38B91}"/>
            </c:ext>
          </c:extLst>
        </c:ser>
        <c:ser>
          <c:idx val="1"/>
          <c:order val="5"/>
          <c:tx>
            <c:strRef>
              <c:f>'Energie electrică '!$A$136:$A$140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'!$C$140:$N$140</c:f>
              <c:numCache>
                <c:formatCode>#,##0</c:formatCode>
                <c:ptCount val="12"/>
                <c:pt idx="0">
                  <c:v>390690.49400000001</c:v>
                </c:pt>
                <c:pt idx="1">
                  <c:v>358759.98</c:v>
                </c:pt>
                <c:pt idx="2">
                  <c:v>361146.63900000002</c:v>
                </c:pt>
                <c:pt idx="3">
                  <c:v>316212.00100000005</c:v>
                </c:pt>
                <c:pt idx="4">
                  <c:v>307142.38099999994</c:v>
                </c:pt>
                <c:pt idx="5">
                  <c:v>318030.734</c:v>
                </c:pt>
                <c:pt idx="6">
                  <c:v>336764.02700000006</c:v>
                </c:pt>
                <c:pt idx="7">
                  <c:v>349124.11799999996</c:v>
                </c:pt>
                <c:pt idx="8">
                  <c:v>343683.03600000002</c:v>
                </c:pt>
                <c:pt idx="9">
                  <c:v>329701.91200000001</c:v>
                </c:pt>
                <c:pt idx="10">
                  <c:v>367514.16800000001</c:v>
                </c:pt>
                <c:pt idx="11">
                  <c:v>376365.57100000005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05A-4F60-872F-DEB267EF7C34}"/>
            </c:ext>
          </c:extLst>
        </c:ser>
        <c:ser>
          <c:idx val="2"/>
          <c:order val="6"/>
          <c:tx>
            <c:strRef>
              <c:f>'Energie electrică '!$A$142:$A$146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'!$C$146:$N$146</c:f>
              <c:numCache>
                <c:formatCode>#,##0</c:formatCode>
                <c:ptCount val="12"/>
                <c:pt idx="0">
                  <c:v>411726.24460000003</c:v>
                </c:pt>
                <c:pt idx="1">
                  <c:v>358049.32200000004</c:v>
                </c:pt>
                <c:pt idx="2">
                  <c:v>363415.565</c:v>
                </c:pt>
                <c:pt idx="3">
                  <c:v>325565.32399999996</c:v>
                </c:pt>
                <c:pt idx="4">
                  <c:v>311887.9228</c:v>
                </c:pt>
                <c:pt idx="5">
                  <c:v>299534.47738</c:v>
                </c:pt>
                <c:pt idx="6">
                  <c:v>321562.84019000002</c:v>
                </c:pt>
                <c:pt idx="7">
                  <c:v>352828.81</c:v>
                </c:pt>
                <c:pt idx="8">
                  <c:v>316516.95643000002</c:v>
                </c:pt>
                <c:pt idx="9">
                  <c:v>343099.25800999999</c:v>
                </c:pt>
                <c:pt idx="10">
                  <c:v>360742.49273999996</c:v>
                </c:pt>
                <c:pt idx="11">
                  <c:v>368006.00835999998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55D-472D-B7FB-A26B354B72EF}"/>
            </c:ext>
          </c:extLst>
        </c:ser>
        <c:ser>
          <c:idx val="7"/>
          <c:order val="7"/>
          <c:tx>
            <c:v>2026</c:v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'!$C$152:$N$152</c:f>
              <c:numCache>
                <c:formatCode>#,##0</c:formatCode>
                <c:ptCount val="12"/>
                <c:pt idx="0">
                  <c:v>438864.01779999997</c:v>
                </c:pt>
                <c:pt idx="1">
                  <c:v>397515.13732000004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33-4D97-AD69-CCA75F1D86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70607680"/>
        <c:axId val="-270618560"/>
      </c:barChart>
      <c:catAx>
        <c:axId val="-2706076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0618560"/>
        <c:crosses val="autoZero"/>
        <c:auto val="1"/>
        <c:lblAlgn val="ctr"/>
        <c:lblOffset val="100"/>
        <c:noMultiLvlLbl val="0"/>
      </c:catAx>
      <c:valAx>
        <c:axId val="-270618560"/>
        <c:scaling>
          <c:orientation val="minMax"/>
          <c:max val="4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06076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Informația privind evoluția consumului de energie electrică Premier Energy, MWh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'Energie electrică '!$B$177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electrică '!$C$175:$N$175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'!$C$177:$N$177</c:f>
              <c:numCache>
                <c:formatCode>#,##0</c:formatCode>
                <c:ptCount val="12"/>
                <c:pt idx="0">
                  <c:v>150857.24299999999</c:v>
                </c:pt>
                <c:pt idx="1">
                  <c:v>130777.95699999999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69-47F3-B892-BD1D1EA01502}"/>
            </c:ext>
          </c:extLst>
        </c:ser>
        <c:ser>
          <c:idx val="1"/>
          <c:order val="1"/>
          <c:tx>
            <c:strRef>
              <c:f>'Energie electrică '!$B$178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electrică '!$C$175:$N$175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'!$C$178:$N$178</c:f>
              <c:numCache>
                <c:formatCode>#,##0</c:formatCode>
                <c:ptCount val="12"/>
                <c:pt idx="0">
                  <c:v>25019.377</c:v>
                </c:pt>
                <c:pt idx="1">
                  <c:v>23101.593000000001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69-47F3-B892-BD1D1EA01502}"/>
            </c:ext>
          </c:extLst>
        </c:ser>
        <c:ser>
          <c:idx val="2"/>
          <c:order val="2"/>
          <c:tx>
            <c:strRef>
              <c:f>'Energie electrică '!$B$179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electrică '!$C$175:$N$175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'!$C$179:$N$179</c:f>
              <c:numCache>
                <c:formatCode>#,##0</c:formatCode>
                <c:ptCount val="12"/>
                <c:pt idx="0">
                  <c:v>154563.95300000001</c:v>
                </c:pt>
                <c:pt idx="1">
                  <c:v>148623.65100000001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C69-47F3-B892-BD1D1EA01502}"/>
            </c:ext>
          </c:extLst>
        </c:ser>
        <c:ser>
          <c:idx val="3"/>
          <c:order val="3"/>
          <c:tx>
            <c:strRef>
              <c:f>'Energie electrică '!$B$180</c:f>
              <c:strCache>
                <c:ptCount val="1"/>
                <c:pt idx="0">
                  <c:v>Altele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electrică '!$C$175:$N$175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'!$C$180:$N$180</c:f>
              <c:numCache>
                <c:formatCode>#,##0</c:formatCode>
                <c:ptCount val="12"/>
                <c:pt idx="0">
                  <c:v>4683.7759999999998</c:v>
                </c:pt>
                <c:pt idx="1">
                  <c:v>4441.3249999999998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C69-47F3-B892-BD1D1EA0150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2356432"/>
        <c:axId val="1642334384"/>
      </c:lineChart>
      <c:catAx>
        <c:axId val="164235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642334384"/>
        <c:crosses val="autoZero"/>
        <c:auto val="1"/>
        <c:lblAlgn val="ctr"/>
        <c:lblOffset val="100"/>
        <c:noMultiLvlLbl val="0"/>
      </c:catAx>
      <c:valAx>
        <c:axId val="164233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64235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Consumul de energie electrică pe parcursul anilor 2019 - 202</a:t>
            </a:r>
            <a:r>
              <a:rPr lang="ro-RO"/>
              <a:t>5</a:t>
            </a:r>
            <a:r>
              <a:rPr lang="en-US"/>
              <a:t>, MWh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'Energie electrică '!$B$219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'Energie electrică '!$C$205:$I$205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'Energie electrică '!$C$219:$I$219</c:f>
              <c:numCache>
                <c:formatCode>#,##0.00</c:formatCode>
                <c:ptCount val="7"/>
                <c:pt idx="0">
                  <c:v>1662612.4109999998</c:v>
                </c:pt>
                <c:pt idx="1">
                  <c:v>1720757.919</c:v>
                </c:pt>
                <c:pt idx="2">
                  <c:v>1818091.1149999998</c:v>
                </c:pt>
                <c:pt idx="3">
                  <c:v>1726986.345</c:v>
                </c:pt>
                <c:pt idx="4">
                  <c:v>1657824.54471</c:v>
                </c:pt>
                <c:pt idx="5">
                  <c:v>1802847.075</c:v>
                </c:pt>
                <c:pt idx="6">
                  <c:v>1845145.8325099996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D6-4BF7-AA68-3CA310B65AED}"/>
            </c:ext>
          </c:extLst>
        </c:ser>
        <c:ser>
          <c:idx val="1"/>
          <c:order val="1"/>
          <c:tx>
            <c:strRef>
              <c:f>'Energie electrică '!$B$220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'Energie electrică '!$C$205:$I$205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'Energie electrică '!$C$220:$I$220</c:f>
              <c:numCache>
                <c:formatCode>#,##0.00</c:formatCode>
                <c:ptCount val="7"/>
                <c:pt idx="0">
                  <c:v>276001.61699999997</c:v>
                </c:pt>
                <c:pt idx="1">
                  <c:v>249925.32400000002</c:v>
                </c:pt>
                <c:pt idx="2">
                  <c:v>271780.946</c:v>
                </c:pt>
                <c:pt idx="3">
                  <c:v>280405.21799999999</c:v>
                </c:pt>
                <c:pt idx="4">
                  <c:v>271370.39799999999</c:v>
                </c:pt>
                <c:pt idx="5">
                  <c:v>284138.58400000003</c:v>
                </c:pt>
                <c:pt idx="6">
                  <c:v>284376.05900000001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D6-4BF7-AA68-3CA310B65AED}"/>
            </c:ext>
          </c:extLst>
        </c:ser>
        <c:ser>
          <c:idx val="2"/>
          <c:order val="2"/>
          <c:tx>
            <c:strRef>
              <c:f>'Energie electrică '!$B$221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'Energie electrică '!$C$205:$I$205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'Energie electrică '!$C$221:$I$221</c:f>
              <c:numCache>
                <c:formatCode>#,##0.00</c:formatCode>
                <c:ptCount val="7"/>
                <c:pt idx="0">
                  <c:v>1580906.7990000001</c:v>
                </c:pt>
                <c:pt idx="1">
                  <c:v>1448128.8490000002</c:v>
                </c:pt>
                <c:pt idx="2">
                  <c:v>1589546.1089999999</c:v>
                </c:pt>
                <c:pt idx="3">
                  <c:v>1942872.6700000002</c:v>
                </c:pt>
                <c:pt idx="4">
                  <c:v>1854172.3570000001</c:v>
                </c:pt>
                <c:pt idx="5">
                  <c:v>1984452.162</c:v>
                </c:pt>
                <c:pt idx="6">
                  <c:v>1919453.226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BD6-4BF7-AA68-3CA310B65AED}"/>
            </c:ext>
          </c:extLst>
        </c:ser>
        <c:ser>
          <c:idx val="3"/>
          <c:order val="3"/>
          <c:tx>
            <c:strRef>
              <c:f>'Energie electrică '!$B$222</c:f>
              <c:strCache>
                <c:ptCount val="1"/>
                <c:pt idx="0">
                  <c:v>Altele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'Energie electrică '!$C$205:$I$205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'Energie electrică '!$C$222:$I$222</c:f>
              <c:numCache>
                <c:formatCode>#,##0.00</c:formatCode>
                <c:ptCount val="7"/>
                <c:pt idx="0">
                  <c:v>74674.911999999997</c:v>
                </c:pt>
                <c:pt idx="1">
                  <c:v>74030.560999999987</c:v>
                </c:pt>
                <c:pt idx="2">
                  <c:v>82588.804999999993</c:v>
                </c:pt>
                <c:pt idx="3">
                  <c:v>82479.710999999996</c:v>
                </c:pt>
                <c:pt idx="4">
                  <c:v>78072.946000000011</c:v>
                </c:pt>
                <c:pt idx="5">
                  <c:v>83697.239999999991</c:v>
                </c:pt>
                <c:pt idx="6">
                  <c:v>83960.103999999992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1BD6-4BF7-AA68-3CA310B65AED}"/>
            </c:ext>
          </c:extLst>
        </c:ser>
        <c:ser>
          <c:idx val="4"/>
          <c:order val="4"/>
          <c:tx>
            <c:v>Total</c:v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numRef>
              <c:f>'Energie electrică '!$C$205:$I$205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'Energie electrică '!$C$223:$I$223</c:f>
              <c:numCache>
                <c:formatCode>#,##0.00</c:formatCode>
                <c:ptCount val="7"/>
                <c:pt idx="0">
                  <c:v>3594195.7390000001</c:v>
                </c:pt>
                <c:pt idx="1">
                  <c:v>3492842.6530000004</c:v>
                </c:pt>
                <c:pt idx="2">
                  <c:v>3762006.9750000001</c:v>
                </c:pt>
                <c:pt idx="3">
                  <c:v>4032743.9440000001</c:v>
                </c:pt>
                <c:pt idx="4">
                  <c:v>3861440.2457100004</c:v>
                </c:pt>
                <c:pt idx="5">
                  <c:v>4155135.0609999998</c:v>
                </c:pt>
                <c:pt idx="6">
                  <c:v>4132935.2215099991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F14-4731-B184-F9A1FB5EE9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959109408"/>
        <c:axId val="959115648"/>
      </c:lineChart>
      <c:catAx>
        <c:axId val="959109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959115648"/>
        <c:crosses val="autoZero"/>
        <c:auto val="1"/>
        <c:lblAlgn val="ctr"/>
        <c:lblOffset val="100"/>
        <c:noMultiLvlLbl val="0"/>
      </c:catAx>
      <c:valAx>
        <c:axId val="959115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959109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/>
              <a:t>Republica Moldova - Consumatori casnici, MWh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'Energie electrică '!$A$106:$A$110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'!$C$106:$N$106</c:f>
              <c:numCache>
                <c:formatCode>#,##0</c:formatCode>
                <c:ptCount val="12"/>
                <c:pt idx="0">
                  <c:v>171677.32500000001</c:v>
                </c:pt>
                <c:pt idx="1">
                  <c:v>147874.32</c:v>
                </c:pt>
                <c:pt idx="2">
                  <c:v>139013.12300000002</c:v>
                </c:pt>
                <c:pt idx="3">
                  <c:v>134393.77899999998</c:v>
                </c:pt>
                <c:pt idx="4">
                  <c:v>152405.992</c:v>
                </c:pt>
                <c:pt idx="5">
                  <c:v>123343.749</c:v>
                </c:pt>
                <c:pt idx="6">
                  <c:v>127242.32</c:v>
                </c:pt>
                <c:pt idx="7">
                  <c:v>130147.947</c:v>
                </c:pt>
                <c:pt idx="8">
                  <c:v>129382.159</c:v>
                </c:pt>
                <c:pt idx="9">
                  <c:v>129475.06</c:v>
                </c:pt>
                <c:pt idx="10">
                  <c:v>138725.204</c:v>
                </c:pt>
                <c:pt idx="11">
                  <c:v>138931.43300000002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1BD-4E41-BA69-4431938348A0}"/>
            </c:ext>
          </c:extLst>
        </c:ser>
        <c:ser>
          <c:idx val="1"/>
          <c:order val="1"/>
          <c:tx>
            <c:strRef>
              <c:f>'Energie electrică '!$A$61:$A$65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'!$C$112:$N$112</c:f>
              <c:numCache>
                <c:formatCode>#,##0</c:formatCode>
                <c:ptCount val="12"/>
                <c:pt idx="0">
                  <c:v>174987.772</c:v>
                </c:pt>
                <c:pt idx="1">
                  <c:v>142823.08100000001</c:v>
                </c:pt>
                <c:pt idx="2">
                  <c:v>141445.00099999999</c:v>
                </c:pt>
                <c:pt idx="3">
                  <c:v>137747.554</c:v>
                </c:pt>
                <c:pt idx="4">
                  <c:v>149722.40600000002</c:v>
                </c:pt>
                <c:pt idx="5">
                  <c:v>130836.762</c:v>
                </c:pt>
                <c:pt idx="6">
                  <c:v>135282.23499999999</c:v>
                </c:pt>
                <c:pt idx="7">
                  <c:v>134582.791</c:v>
                </c:pt>
                <c:pt idx="8">
                  <c:v>134218.36499999999</c:v>
                </c:pt>
                <c:pt idx="9">
                  <c:v>132939.51500000001</c:v>
                </c:pt>
                <c:pt idx="10">
                  <c:v>147841.91700000002</c:v>
                </c:pt>
                <c:pt idx="11">
                  <c:v>158330.52000000002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BD-4E41-BA69-4431938348A0}"/>
            </c:ext>
          </c:extLst>
        </c:ser>
        <c:ser>
          <c:idx val="2"/>
          <c:order val="2"/>
          <c:tx>
            <c:strRef>
              <c:f>'Energie electrică '!$A$67:$A$71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'!$C$118:$N$118</c:f>
              <c:numCache>
                <c:formatCode>#,##0</c:formatCode>
                <c:ptCount val="12"/>
                <c:pt idx="0">
                  <c:v>181666.97100000002</c:v>
                </c:pt>
                <c:pt idx="1">
                  <c:v>153513.465</c:v>
                </c:pt>
                <c:pt idx="2">
                  <c:v>160037.03399999999</c:v>
                </c:pt>
                <c:pt idx="3">
                  <c:v>154201.22700000001</c:v>
                </c:pt>
                <c:pt idx="4">
                  <c:v>150192.72500000001</c:v>
                </c:pt>
                <c:pt idx="5">
                  <c:v>133146.269</c:v>
                </c:pt>
                <c:pt idx="6">
                  <c:v>139423.19500000001</c:v>
                </c:pt>
                <c:pt idx="7">
                  <c:v>139468.625</c:v>
                </c:pt>
                <c:pt idx="8">
                  <c:v>142063.53100000002</c:v>
                </c:pt>
                <c:pt idx="9">
                  <c:v>149362.91700000002</c:v>
                </c:pt>
                <c:pt idx="10">
                  <c:v>153523.98699999999</c:v>
                </c:pt>
                <c:pt idx="11">
                  <c:v>161491.16899999999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1BD-4E41-BA69-4431938348A0}"/>
            </c:ext>
          </c:extLst>
        </c:ser>
        <c:ser>
          <c:idx val="3"/>
          <c:order val="3"/>
          <c:tx>
            <c:strRef>
              <c:f>'Energie electrică '!$A$73:$A$77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'!$C$124:$N$124</c:f>
              <c:numCache>
                <c:formatCode>#,##0</c:formatCode>
                <c:ptCount val="12"/>
                <c:pt idx="0">
                  <c:v>182974.685</c:v>
                </c:pt>
                <c:pt idx="1">
                  <c:v>158182.11199999999</c:v>
                </c:pt>
                <c:pt idx="2">
                  <c:v>159957.37300000002</c:v>
                </c:pt>
                <c:pt idx="3">
                  <c:v>147480.45699999999</c:v>
                </c:pt>
                <c:pt idx="4">
                  <c:v>145734.64299999998</c:v>
                </c:pt>
                <c:pt idx="5">
                  <c:v>126209.80100000001</c:v>
                </c:pt>
                <c:pt idx="6">
                  <c:v>131417.394</c:v>
                </c:pt>
                <c:pt idx="7">
                  <c:v>131979.905</c:v>
                </c:pt>
                <c:pt idx="8">
                  <c:v>135070.454</c:v>
                </c:pt>
                <c:pt idx="9">
                  <c:v>133695.68300000002</c:v>
                </c:pt>
                <c:pt idx="10">
                  <c:v>137175.223</c:v>
                </c:pt>
                <c:pt idx="11">
                  <c:v>137108.61499999999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1BD-4E41-BA69-4431938348A0}"/>
            </c:ext>
          </c:extLst>
        </c:ser>
        <c:ser>
          <c:idx val="4"/>
          <c:order val="4"/>
          <c:tx>
            <c:strRef>
              <c:f>'Energie electrică '!$A$79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'!$C$130:$N$130</c:f>
              <c:numCache>
                <c:formatCode>#,##0</c:formatCode>
                <c:ptCount val="12"/>
                <c:pt idx="0">
                  <c:v>160335.47216999999</c:v>
                </c:pt>
                <c:pt idx="1">
                  <c:v>139388.83288</c:v>
                </c:pt>
                <c:pt idx="2">
                  <c:v>136796.17356999998</c:v>
                </c:pt>
                <c:pt idx="3">
                  <c:v>136550.35472999999</c:v>
                </c:pt>
                <c:pt idx="4">
                  <c:v>137206.97574999998</c:v>
                </c:pt>
                <c:pt idx="5">
                  <c:v>125939.39730000001</c:v>
                </c:pt>
                <c:pt idx="6">
                  <c:v>125808.92586</c:v>
                </c:pt>
                <c:pt idx="7">
                  <c:v>133734.19834</c:v>
                </c:pt>
                <c:pt idx="8">
                  <c:v>139850.29655</c:v>
                </c:pt>
                <c:pt idx="9">
                  <c:v>126221.83278</c:v>
                </c:pt>
                <c:pt idx="10">
                  <c:v>138888.19289999999</c:v>
                </c:pt>
                <c:pt idx="11">
                  <c:v>157103.89188000001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1BD-4E41-BA69-4431938348A0}"/>
            </c:ext>
          </c:extLst>
        </c:ser>
        <c:ser>
          <c:idx val="5"/>
          <c:order val="5"/>
          <c:tx>
            <c:strRef>
              <c:f>'Energie electrică '!$A$85:$A$89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'!$C$136:$N$136</c:f>
              <c:numCache>
                <c:formatCode>#,##0</c:formatCode>
                <c:ptCount val="12"/>
                <c:pt idx="0">
                  <c:v>176639.88</c:v>
                </c:pt>
                <c:pt idx="1">
                  <c:v>155424.533</c:v>
                </c:pt>
                <c:pt idx="2">
                  <c:v>150987.09899999999</c:v>
                </c:pt>
                <c:pt idx="3">
                  <c:v>136618.864</c:v>
                </c:pt>
                <c:pt idx="4">
                  <c:v>139839.47399999999</c:v>
                </c:pt>
                <c:pt idx="5">
                  <c:v>139921.12299999999</c:v>
                </c:pt>
                <c:pt idx="6">
                  <c:v>142985.56900000002</c:v>
                </c:pt>
                <c:pt idx="7">
                  <c:v>152157.40899999999</c:v>
                </c:pt>
                <c:pt idx="8">
                  <c:v>144638.83600000001</c:v>
                </c:pt>
                <c:pt idx="9">
                  <c:v>141889.43900000001</c:v>
                </c:pt>
                <c:pt idx="10">
                  <c:v>161348.23499999999</c:v>
                </c:pt>
                <c:pt idx="11">
                  <c:v>160396.614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1BD-4E41-BA69-4431938348A0}"/>
            </c:ext>
          </c:extLst>
        </c:ser>
        <c:ser>
          <c:idx val="6"/>
          <c:order val="6"/>
          <c:tx>
            <c:strRef>
              <c:f>'Energie electrică '!$A$142:$A$146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'!$C$142:$N$142</c:f>
              <c:numCache>
                <c:formatCode>#,##0</c:formatCode>
                <c:ptCount val="12"/>
                <c:pt idx="0">
                  <c:v>194650.45559999999</c:v>
                </c:pt>
                <c:pt idx="1">
                  <c:v>158175.016</c:v>
                </c:pt>
                <c:pt idx="2">
                  <c:v>152202.99400000001</c:v>
                </c:pt>
                <c:pt idx="3">
                  <c:v>150395.61199999999</c:v>
                </c:pt>
                <c:pt idx="4">
                  <c:v>146631.3768</c:v>
                </c:pt>
                <c:pt idx="5">
                  <c:v>133955.85738</c:v>
                </c:pt>
                <c:pt idx="6">
                  <c:v>140671.06919000001</c:v>
                </c:pt>
                <c:pt idx="7">
                  <c:v>152062.065</c:v>
                </c:pt>
                <c:pt idx="8">
                  <c:v>139018.90643</c:v>
                </c:pt>
                <c:pt idx="9">
                  <c:v>154633.79201</c:v>
                </c:pt>
                <c:pt idx="10">
                  <c:v>161186.76173999999</c:v>
                </c:pt>
                <c:pt idx="11">
                  <c:v>161561.92635999998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FAC-4927-BE9F-0879CB238510}"/>
            </c:ext>
          </c:extLst>
        </c:ser>
        <c:ser>
          <c:idx val="7"/>
          <c:order val="7"/>
          <c:tx>
            <c:v>2026</c:v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'!$C$148:$N$148</c:f>
              <c:numCache>
                <c:formatCode>#,##0</c:formatCode>
                <c:ptCount val="12"/>
                <c:pt idx="0">
                  <c:v>204886.4988</c:v>
                </c:pt>
                <c:pt idx="1">
                  <c:v>175849.50631999999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83F-4B24-9292-CAA98C9983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73058352"/>
        <c:axId val="-273049648"/>
      </c:barChart>
      <c:catAx>
        <c:axId val="-2730583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049648"/>
        <c:crosses val="autoZero"/>
        <c:auto val="1"/>
        <c:lblAlgn val="ctr"/>
        <c:lblOffset val="100"/>
        <c:noMultiLvlLbl val="0"/>
      </c:catAx>
      <c:valAx>
        <c:axId val="-273049648"/>
        <c:scaling>
          <c:orientation val="minMax"/>
          <c:min val="35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058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600" b="1" i="0" u="none" strike="noStrike" baseline="0">
                <a:effectLst/>
              </a:rPr>
              <a:t>Republica Moldova</a:t>
            </a:r>
            <a:r>
              <a:rPr lang="ro-RO"/>
              <a:t>- Instituții publice, MWh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'Energie electrică '!$A$55:$A$59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'!$C$107:$N$107</c:f>
              <c:numCache>
                <c:formatCode>#,##0</c:formatCode>
                <c:ptCount val="12"/>
                <c:pt idx="0">
                  <c:v>30349.423999999999</c:v>
                </c:pt>
                <c:pt idx="1">
                  <c:v>29382.834999999999</c:v>
                </c:pt>
                <c:pt idx="2">
                  <c:v>27371.628000000001</c:v>
                </c:pt>
                <c:pt idx="3">
                  <c:v>24726.107</c:v>
                </c:pt>
                <c:pt idx="4">
                  <c:v>22953.19</c:v>
                </c:pt>
                <c:pt idx="5">
                  <c:v>18081.777000000002</c:v>
                </c:pt>
                <c:pt idx="6">
                  <c:v>16361.394</c:v>
                </c:pt>
                <c:pt idx="7">
                  <c:v>16615.169000000002</c:v>
                </c:pt>
                <c:pt idx="8">
                  <c:v>18083.580000000002</c:v>
                </c:pt>
                <c:pt idx="9">
                  <c:v>21197.805</c:v>
                </c:pt>
                <c:pt idx="10">
                  <c:v>24344.118999999999</c:v>
                </c:pt>
                <c:pt idx="11">
                  <c:v>26534.589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291-4D10-8867-E44F812C1994}"/>
            </c:ext>
          </c:extLst>
        </c:ser>
        <c:ser>
          <c:idx val="2"/>
          <c:order val="1"/>
          <c:tx>
            <c:strRef>
              <c:f>'Energie electrică '!$A$61:$A$65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'!$C$113:$N$113</c:f>
              <c:numCache>
                <c:formatCode>#,##0</c:formatCode>
                <c:ptCount val="12"/>
                <c:pt idx="0">
                  <c:v>30137.3</c:v>
                </c:pt>
                <c:pt idx="1">
                  <c:v>28048.841</c:v>
                </c:pt>
                <c:pt idx="2">
                  <c:v>24201.25</c:v>
                </c:pt>
                <c:pt idx="3">
                  <c:v>21136.436000000002</c:v>
                </c:pt>
                <c:pt idx="4">
                  <c:v>15242.958000000001</c:v>
                </c:pt>
                <c:pt idx="5">
                  <c:v>13296.233</c:v>
                </c:pt>
                <c:pt idx="6">
                  <c:v>14309.364</c:v>
                </c:pt>
                <c:pt idx="7">
                  <c:v>15306.308999999999</c:v>
                </c:pt>
                <c:pt idx="8">
                  <c:v>16148.281000000001</c:v>
                </c:pt>
                <c:pt idx="9">
                  <c:v>20120.705000000002</c:v>
                </c:pt>
                <c:pt idx="10">
                  <c:v>24714.056</c:v>
                </c:pt>
                <c:pt idx="11">
                  <c:v>27263.591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91-4D10-8867-E44F812C1994}"/>
            </c:ext>
          </c:extLst>
        </c:ser>
        <c:ser>
          <c:idx val="3"/>
          <c:order val="2"/>
          <c:tx>
            <c:strRef>
              <c:f>'Energie electrică '!$A$67:$A$71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'!$C$119:$N$119</c:f>
              <c:numCache>
                <c:formatCode>#,##0</c:formatCode>
                <c:ptCount val="12"/>
                <c:pt idx="0">
                  <c:v>29641.915000000001</c:v>
                </c:pt>
                <c:pt idx="1">
                  <c:v>28059.594000000001</c:v>
                </c:pt>
                <c:pt idx="2">
                  <c:v>26345.035</c:v>
                </c:pt>
                <c:pt idx="3">
                  <c:v>22917.416000000001</c:v>
                </c:pt>
                <c:pt idx="4">
                  <c:v>20576.406000000003</c:v>
                </c:pt>
                <c:pt idx="5">
                  <c:v>17171.159</c:v>
                </c:pt>
                <c:pt idx="6">
                  <c:v>16140.528</c:v>
                </c:pt>
                <c:pt idx="7">
                  <c:v>16555.076000000001</c:v>
                </c:pt>
                <c:pt idx="8">
                  <c:v>17719.190000000002</c:v>
                </c:pt>
                <c:pt idx="9">
                  <c:v>23085.102999999999</c:v>
                </c:pt>
                <c:pt idx="10">
                  <c:v>25356.073</c:v>
                </c:pt>
                <c:pt idx="11">
                  <c:v>28213.451000000001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291-4D10-8867-E44F812C1994}"/>
            </c:ext>
          </c:extLst>
        </c:ser>
        <c:ser>
          <c:idx val="4"/>
          <c:order val="3"/>
          <c:tx>
            <c:strRef>
              <c:f>'Energie electrică '!$A$73:$A$77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'!$C$125:$N$125</c:f>
              <c:numCache>
                <c:formatCode>#,##0</c:formatCode>
                <c:ptCount val="12"/>
                <c:pt idx="0">
                  <c:v>31691.246999999999</c:v>
                </c:pt>
                <c:pt idx="1">
                  <c:v>28154.668000000001</c:v>
                </c:pt>
                <c:pt idx="2">
                  <c:v>28516.361000000001</c:v>
                </c:pt>
                <c:pt idx="3">
                  <c:v>26288.753000000001</c:v>
                </c:pt>
                <c:pt idx="4">
                  <c:v>21434.923999999999</c:v>
                </c:pt>
                <c:pt idx="5">
                  <c:v>18411.59</c:v>
                </c:pt>
                <c:pt idx="6">
                  <c:v>18421.135999999999</c:v>
                </c:pt>
                <c:pt idx="7">
                  <c:v>17259.98</c:v>
                </c:pt>
                <c:pt idx="8">
                  <c:v>18061.709000000003</c:v>
                </c:pt>
                <c:pt idx="9">
                  <c:v>20623.328000000001</c:v>
                </c:pt>
                <c:pt idx="10">
                  <c:v>24365.916000000001</c:v>
                </c:pt>
                <c:pt idx="11">
                  <c:v>27175.606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291-4D10-8867-E44F812C1994}"/>
            </c:ext>
          </c:extLst>
        </c:ser>
        <c:ser>
          <c:idx val="0"/>
          <c:order val="4"/>
          <c:tx>
            <c:strRef>
              <c:f>'Energie electrică '!$A$79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'!$C$131:$N$131</c:f>
              <c:numCache>
                <c:formatCode>#,##0</c:formatCode>
                <c:ptCount val="12"/>
                <c:pt idx="0">
                  <c:v>27989.955000000002</c:v>
                </c:pt>
                <c:pt idx="1">
                  <c:v>27385.767</c:v>
                </c:pt>
                <c:pt idx="2">
                  <c:v>25390.331999999999</c:v>
                </c:pt>
                <c:pt idx="3">
                  <c:v>24507.53</c:v>
                </c:pt>
                <c:pt idx="4">
                  <c:v>21064.84</c:v>
                </c:pt>
                <c:pt idx="5">
                  <c:v>18412.996999999999</c:v>
                </c:pt>
                <c:pt idx="6">
                  <c:v>16104.759</c:v>
                </c:pt>
                <c:pt idx="7">
                  <c:v>16886.116000000002</c:v>
                </c:pt>
                <c:pt idx="8">
                  <c:v>18789.911</c:v>
                </c:pt>
                <c:pt idx="9">
                  <c:v>20437.955999999998</c:v>
                </c:pt>
                <c:pt idx="10">
                  <c:v>24946.025000000001</c:v>
                </c:pt>
                <c:pt idx="11">
                  <c:v>29454.21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B291-4D10-8867-E44F812C1994}"/>
            </c:ext>
          </c:extLst>
        </c:ser>
        <c:ser>
          <c:idx val="5"/>
          <c:order val="5"/>
          <c:tx>
            <c:strRef>
              <c:f>'Energie electrică '!$A$85:$A$89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'!$C$137:$N$137</c:f>
              <c:numCache>
                <c:formatCode>#,##0</c:formatCode>
                <c:ptCount val="12"/>
                <c:pt idx="0">
                  <c:v>30513.710999999999</c:v>
                </c:pt>
                <c:pt idx="1">
                  <c:v>29038.691999999999</c:v>
                </c:pt>
                <c:pt idx="2">
                  <c:v>26956.008000000002</c:v>
                </c:pt>
                <c:pt idx="3">
                  <c:v>22968.905999999999</c:v>
                </c:pt>
                <c:pt idx="4">
                  <c:v>20345.196</c:v>
                </c:pt>
                <c:pt idx="5">
                  <c:v>18297.478999999999</c:v>
                </c:pt>
                <c:pt idx="6">
                  <c:v>17301.804</c:v>
                </c:pt>
                <c:pt idx="7">
                  <c:v>18658.099000000002</c:v>
                </c:pt>
                <c:pt idx="8">
                  <c:v>19542.567999999999</c:v>
                </c:pt>
                <c:pt idx="9">
                  <c:v>22041.672999999999</c:v>
                </c:pt>
                <c:pt idx="10">
                  <c:v>27600.833999999999</c:v>
                </c:pt>
                <c:pt idx="11">
                  <c:v>30873.614000000001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291-4D10-8867-E44F812C1994}"/>
            </c:ext>
          </c:extLst>
        </c:ser>
        <c:ser>
          <c:idx val="6"/>
          <c:order val="6"/>
          <c:tx>
            <c:strRef>
              <c:f>'Energie electrică '!$A$142:$A$146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'!$C$143:$N$143</c:f>
              <c:numCache>
                <c:formatCode>#,##0</c:formatCode>
                <c:ptCount val="12"/>
                <c:pt idx="0">
                  <c:v>30517.355</c:v>
                </c:pt>
                <c:pt idx="1">
                  <c:v>27784.922999999999</c:v>
                </c:pt>
                <c:pt idx="2">
                  <c:v>26085.984</c:v>
                </c:pt>
                <c:pt idx="3">
                  <c:v>23140.237999999998</c:v>
                </c:pt>
                <c:pt idx="4">
                  <c:v>22083.586000000003</c:v>
                </c:pt>
                <c:pt idx="5">
                  <c:v>17998.028000000002</c:v>
                </c:pt>
                <c:pt idx="6">
                  <c:v>17692.705999999998</c:v>
                </c:pt>
                <c:pt idx="7">
                  <c:v>18895.124</c:v>
                </c:pt>
                <c:pt idx="8">
                  <c:v>19243.251</c:v>
                </c:pt>
                <c:pt idx="9">
                  <c:v>24527.972000000002</c:v>
                </c:pt>
                <c:pt idx="10">
                  <c:v>27832.348999999998</c:v>
                </c:pt>
                <c:pt idx="11">
                  <c:v>28574.543000000001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25C-41AE-AF7A-2DA4D43F460B}"/>
            </c:ext>
          </c:extLst>
        </c:ser>
        <c:ser>
          <c:idx val="7"/>
          <c:order val="7"/>
          <c:tx>
            <c:v>2026</c:v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'!$C$149:$N$149</c:f>
              <c:numCache>
                <c:formatCode>#,##0</c:formatCode>
                <c:ptCount val="12"/>
                <c:pt idx="0">
                  <c:v>33472.755000000005</c:v>
                </c:pt>
                <c:pt idx="1">
                  <c:v>30871.381000000001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2B6-4BC9-B29E-75BB8C0CDBF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73055632"/>
        <c:axId val="-273056720"/>
      </c:barChart>
      <c:catAx>
        <c:axId val="-2730556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056720"/>
        <c:crosses val="autoZero"/>
        <c:auto val="1"/>
        <c:lblAlgn val="ctr"/>
        <c:lblOffset val="100"/>
        <c:noMultiLvlLbl val="0"/>
      </c:catAx>
      <c:valAx>
        <c:axId val="-273056720"/>
        <c:scaling>
          <c:orientation val="minMax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0556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energie termică în luna </a:t>
            </a:r>
            <a:r>
              <a:rPr lang="en-US" sz="1400" b="1" i="0" u="none" strike="noStrike" baseline="0">
                <a:effectLst/>
              </a:rPr>
              <a:t>noie</a:t>
            </a:r>
            <a:r>
              <a:rPr lang="ro-RO" sz="1400" b="1" i="0" u="none" strike="noStrike" baseline="0">
                <a:effectLst/>
              </a:rPr>
              <a:t>mbrie</a:t>
            </a: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, Gcal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2019-2025'!$CM$9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2019-2025'!$O$9:$U$9</c:f>
              <c:numCache>
                <c:formatCode>General</c:formatCode>
                <c:ptCount val="7"/>
                <c:pt idx="0">
                  <c:v>128542.39</c:v>
                </c:pt>
                <c:pt idx="1">
                  <c:v>166311.799</c:v>
                </c:pt>
                <c:pt idx="2">
                  <c:v>162339.00900000002</c:v>
                </c:pt>
                <c:pt idx="3">
                  <c:v>118116.66100000001</c:v>
                </c:pt>
                <c:pt idx="4">
                  <c:v>104749.626</c:v>
                </c:pt>
                <c:pt idx="5">
                  <c:v>166258.90572291001</c:v>
                </c:pt>
                <c:pt idx="6">
                  <c:v>146367.92735000001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ED0-47F7-90F1-010241F438F5}"/>
            </c:ext>
          </c:extLst>
        </c:ser>
        <c:ser>
          <c:idx val="1"/>
          <c:order val="1"/>
          <c:tx>
            <c:strRef>
              <c:f>'[1]Ev. Consum 2019-2025'!$CM$10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2019-2025'!$O$10:$U$10</c:f>
              <c:numCache>
                <c:formatCode>General</c:formatCode>
                <c:ptCount val="7"/>
                <c:pt idx="0">
                  <c:v>21547.136999999999</c:v>
                </c:pt>
                <c:pt idx="1">
                  <c:v>27149.75</c:v>
                </c:pt>
                <c:pt idx="2">
                  <c:v>26595.388999999999</c:v>
                </c:pt>
                <c:pt idx="3">
                  <c:v>22968.573</c:v>
                </c:pt>
                <c:pt idx="4">
                  <c:v>20456.336799999997</c:v>
                </c:pt>
                <c:pt idx="5">
                  <c:v>31966.669394379998</c:v>
                </c:pt>
                <c:pt idx="6">
                  <c:v>26635.596210669995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ED0-47F7-90F1-010241F438F5}"/>
            </c:ext>
          </c:extLst>
        </c:ser>
        <c:ser>
          <c:idx val="2"/>
          <c:order val="2"/>
          <c:tx>
            <c:strRef>
              <c:f>'[1]Ev. Consum 2019-2025'!$CM$11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2019-2025'!$O$11:$U$11</c:f>
              <c:numCache>
                <c:formatCode>General</c:formatCode>
                <c:ptCount val="7"/>
                <c:pt idx="0">
                  <c:v>12216.659000000001</c:v>
                </c:pt>
                <c:pt idx="1">
                  <c:v>15655.692000000001</c:v>
                </c:pt>
                <c:pt idx="2">
                  <c:v>16829.579999999998</c:v>
                </c:pt>
                <c:pt idx="3">
                  <c:v>11646.738000000001</c:v>
                </c:pt>
                <c:pt idx="4">
                  <c:v>10234.306500000001</c:v>
                </c:pt>
                <c:pt idx="5">
                  <c:v>16998.970987180001</c:v>
                </c:pt>
                <c:pt idx="6">
                  <c:v>15016.57521649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0ED0-47F7-90F1-010241F438F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8646112"/>
        <c:axId val="918651872"/>
      </c:lineChart>
      <c:catAx>
        <c:axId val="9186461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918651872"/>
        <c:crosses val="autoZero"/>
        <c:auto val="1"/>
        <c:lblAlgn val="ctr"/>
        <c:lblOffset val="100"/>
        <c:noMultiLvlLbl val="0"/>
      </c:catAx>
      <c:valAx>
        <c:axId val="9186518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918646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600" b="1" i="0" u="none" strike="noStrike" baseline="0">
                <a:effectLst/>
              </a:rPr>
              <a:t>Republica Moldova -</a:t>
            </a:r>
            <a:r>
              <a:rPr lang="ro-RO"/>
              <a:t> Agenți economici, MWh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2"/>
          <c:order val="0"/>
          <c:tx>
            <c:strRef>
              <c:f>'Energie electrică '!$A$55:$A$59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'!$C$108:$N$108</c:f>
              <c:numCache>
                <c:formatCode>#,##0</c:formatCode>
                <c:ptCount val="12"/>
                <c:pt idx="0">
                  <c:v>158950.06099999999</c:v>
                </c:pt>
                <c:pt idx="1">
                  <c:v>137802.18799999999</c:v>
                </c:pt>
                <c:pt idx="2">
                  <c:v>138658.859</c:v>
                </c:pt>
                <c:pt idx="3">
                  <c:v>127953.988</c:v>
                </c:pt>
                <c:pt idx="4">
                  <c:v>119537.69</c:v>
                </c:pt>
                <c:pt idx="5">
                  <c:v>125658.31600000001</c:v>
                </c:pt>
                <c:pt idx="6">
                  <c:v>130409.083</c:v>
                </c:pt>
                <c:pt idx="7">
                  <c:v>134025.69699999999</c:v>
                </c:pt>
                <c:pt idx="8">
                  <c:v>129403.298</c:v>
                </c:pt>
                <c:pt idx="9">
                  <c:v>123046.155</c:v>
                </c:pt>
                <c:pt idx="10">
                  <c:v>121150.56</c:v>
                </c:pt>
                <c:pt idx="11">
                  <c:v>134310.90399999998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F29-4D9B-B338-CBE04A25C984}"/>
            </c:ext>
          </c:extLst>
        </c:ser>
        <c:ser>
          <c:idx val="3"/>
          <c:order val="1"/>
          <c:tx>
            <c:strRef>
              <c:f>'Energie electrică '!$A$61:$A$65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'!$C$114:$N$114</c:f>
              <c:numCache>
                <c:formatCode>#,##0</c:formatCode>
                <c:ptCount val="12"/>
                <c:pt idx="0">
                  <c:v>144166.973</c:v>
                </c:pt>
                <c:pt idx="1">
                  <c:v>135596.97999999998</c:v>
                </c:pt>
                <c:pt idx="2">
                  <c:v>123262.855</c:v>
                </c:pt>
                <c:pt idx="3">
                  <c:v>107783.792</c:v>
                </c:pt>
                <c:pt idx="4">
                  <c:v>86908.786999999997</c:v>
                </c:pt>
                <c:pt idx="5">
                  <c:v>103777.917</c:v>
                </c:pt>
                <c:pt idx="6">
                  <c:v>119627.632</c:v>
                </c:pt>
                <c:pt idx="7">
                  <c:v>129444.042</c:v>
                </c:pt>
                <c:pt idx="8">
                  <c:v>125694.22900000001</c:v>
                </c:pt>
                <c:pt idx="9">
                  <c:v>124026.50199999999</c:v>
                </c:pt>
                <c:pt idx="10">
                  <c:v>124655.38800000001</c:v>
                </c:pt>
                <c:pt idx="11">
                  <c:v>123183.75199999999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F29-4D9B-B338-CBE04A25C984}"/>
            </c:ext>
          </c:extLst>
        </c:ser>
        <c:ser>
          <c:idx val="4"/>
          <c:order val="2"/>
          <c:tx>
            <c:strRef>
              <c:f>'Energie electrică '!$A$67:$A$71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'!$C$120:$N$120</c:f>
              <c:numCache>
                <c:formatCode>#,##0</c:formatCode>
                <c:ptCount val="12"/>
                <c:pt idx="0">
                  <c:v>128719.795</c:v>
                </c:pt>
                <c:pt idx="1">
                  <c:v>125816.576</c:v>
                </c:pt>
                <c:pt idx="2">
                  <c:v>132141.81699999998</c:v>
                </c:pt>
                <c:pt idx="3">
                  <c:v>131813.041</c:v>
                </c:pt>
                <c:pt idx="4">
                  <c:v>111266.11900000001</c:v>
                </c:pt>
                <c:pt idx="5">
                  <c:v>120582.088</c:v>
                </c:pt>
                <c:pt idx="6">
                  <c:v>125731.36500000001</c:v>
                </c:pt>
                <c:pt idx="7">
                  <c:v>130476.178</c:v>
                </c:pt>
                <c:pt idx="8">
                  <c:v>125541.91499999999</c:v>
                </c:pt>
                <c:pt idx="9">
                  <c:v>147806.239</c:v>
                </c:pt>
                <c:pt idx="10">
                  <c:v>149711.08000000002</c:v>
                </c:pt>
                <c:pt idx="11">
                  <c:v>159939.89600000001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F29-4D9B-B338-CBE04A25C984}"/>
            </c:ext>
          </c:extLst>
        </c:ser>
        <c:ser>
          <c:idx val="5"/>
          <c:order val="3"/>
          <c:tx>
            <c:strRef>
              <c:f>'Energie electrică '!$A$73:$A$77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'!$C$126:$N$126</c:f>
              <c:numCache>
                <c:formatCode>#,##0</c:formatCode>
                <c:ptCount val="12"/>
                <c:pt idx="0">
                  <c:v>178258.96299999999</c:v>
                </c:pt>
                <c:pt idx="1">
                  <c:v>173129.14600000001</c:v>
                </c:pt>
                <c:pt idx="2">
                  <c:v>186551.93700000001</c:v>
                </c:pt>
                <c:pt idx="3">
                  <c:v>158571.46899999998</c:v>
                </c:pt>
                <c:pt idx="4">
                  <c:v>143245.546</c:v>
                </c:pt>
                <c:pt idx="5">
                  <c:v>161471.67499999999</c:v>
                </c:pt>
                <c:pt idx="6">
                  <c:v>167958.58100000001</c:v>
                </c:pt>
                <c:pt idx="7">
                  <c:v>168686.37699999998</c:v>
                </c:pt>
                <c:pt idx="8">
                  <c:v>159495.58299999998</c:v>
                </c:pt>
                <c:pt idx="9">
                  <c:v>146160.587</c:v>
                </c:pt>
                <c:pt idx="10">
                  <c:v>148463.57</c:v>
                </c:pt>
                <c:pt idx="11">
                  <c:v>150879.236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F29-4D9B-B338-CBE04A25C984}"/>
            </c:ext>
          </c:extLst>
        </c:ser>
        <c:ser>
          <c:idx val="0"/>
          <c:order val="4"/>
          <c:tx>
            <c:strRef>
              <c:f>'Energie electrică '!$A$79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'!$C$132:$N$132</c:f>
              <c:numCache>
                <c:formatCode>#,##0</c:formatCode>
                <c:ptCount val="12"/>
                <c:pt idx="0">
                  <c:v>157763.723</c:v>
                </c:pt>
                <c:pt idx="1">
                  <c:v>151223.70000000001</c:v>
                </c:pt>
                <c:pt idx="2">
                  <c:v>164655.88400000002</c:v>
                </c:pt>
                <c:pt idx="3">
                  <c:v>146411.962</c:v>
                </c:pt>
                <c:pt idx="4">
                  <c:v>139875.54</c:v>
                </c:pt>
                <c:pt idx="5">
                  <c:v>148262.06700000001</c:v>
                </c:pt>
                <c:pt idx="6">
                  <c:v>152318.62300000002</c:v>
                </c:pt>
                <c:pt idx="7">
                  <c:v>161464.38500000001</c:v>
                </c:pt>
                <c:pt idx="8">
                  <c:v>167061.34399999998</c:v>
                </c:pt>
                <c:pt idx="9">
                  <c:v>155451.019</c:v>
                </c:pt>
                <c:pt idx="10">
                  <c:v>145072.62299999999</c:v>
                </c:pt>
                <c:pt idx="11">
                  <c:v>164611.48700000002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0F29-4D9B-B338-CBE04A25C984}"/>
            </c:ext>
          </c:extLst>
        </c:ser>
        <c:ser>
          <c:idx val="1"/>
          <c:order val="5"/>
          <c:tx>
            <c:strRef>
              <c:f>'Energie electrică '!$A$85:$A$89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'!$C$138:$N$138</c:f>
              <c:numCache>
                <c:formatCode>#,##0</c:formatCode>
                <c:ptCount val="12"/>
                <c:pt idx="0">
                  <c:v>175559.595</c:v>
                </c:pt>
                <c:pt idx="1">
                  <c:v>167073.326</c:v>
                </c:pt>
                <c:pt idx="2">
                  <c:v>176251.49900000001</c:v>
                </c:pt>
                <c:pt idx="3">
                  <c:v>150644.28200000001</c:v>
                </c:pt>
                <c:pt idx="4">
                  <c:v>140851.503</c:v>
                </c:pt>
                <c:pt idx="5">
                  <c:v>153664.67600000001</c:v>
                </c:pt>
                <c:pt idx="6">
                  <c:v>169646.91200000001</c:v>
                </c:pt>
                <c:pt idx="7">
                  <c:v>170796.12299999999</c:v>
                </c:pt>
                <c:pt idx="8">
                  <c:v>173044.09100000001</c:v>
                </c:pt>
                <c:pt idx="9">
                  <c:v>159371.473</c:v>
                </c:pt>
                <c:pt idx="10">
                  <c:v>170915.99</c:v>
                </c:pt>
                <c:pt idx="11">
                  <c:v>176632.69200000001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0F29-4D9B-B338-CBE04A25C984}"/>
            </c:ext>
          </c:extLst>
        </c:ser>
        <c:ser>
          <c:idx val="6"/>
          <c:order val="6"/>
          <c:tx>
            <c:strRef>
              <c:f>'Energie electrică '!$A$142:$A$146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'!$C$144:$N$144</c:f>
              <c:numCache>
                <c:formatCode>#,##0</c:formatCode>
                <c:ptCount val="12"/>
                <c:pt idx="0">
                  <c:v>178113.91800000001</c:v>
                </c:pt>
                <c:pt idx="1">
                  <c:v>164404.19899999999</c:v>
                </c:pt>
                <c:pt idx="2">
                  <c:v>177945.37400000001</c:v>
                </c:pt>
                <c:pt idx="3">
                  <c:v>145656.97500000001</c:v>
                </c:pt>
                <c:pt idx="4">
                  <c:v>137119.53899999999</c:v>
                </c:pt>
                <c:pt idx="5">
                  <c:v>141631.32200000001</c:v>
                </c:pt>
                <c:pt idx="6">
                  <c:v>156443.91500000001</c:v>
                </c:pt>
                <c:pt idx="7">
                  <c:v>174853.008</c:v>
                </c:pt>
                <c:pt idx="8">
                  <c:v>152069.89799999999</c:v>
                </c:pt>
                <c:pt idx="9">
                  <c:v>157006.76500000001</c:v>
                </c:pt>
                <c:pt idx="10">
                  <c:v>164462.75099999999</c:v>
                </c:pt>
                <c:pt idx="11">
                  <c:v>169745.56199999998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CDD-4A2A-8101-29A497AECD9C}"/>
            </c:ext>
          </c:extLst>
        </c:ser>
        <c:ser>
          <c:idx val="7"/>
          <c:order val="7"/>
          <c:tx>
            <c:v>2026</c:v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'!$C$150:$N$150</c:f>
              <c:numCache>
                <c:formatCode>#,##0</c:formatCode>
                <c:ptCount val="12"/>
                <c:pt idx="0">
                  <c:v>190601.80300000001</c:v>
                </c:pt>
                <c:pt idx="1">
                  <c:v>181752.47000000003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C0-47A9-B683-0F584ADC9E7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73061072"/>
        <c:axId val="-273057808"/>
      </c:barChart>
      <c:catAx>
        <c:axId val="-2730610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057808"/>
        <c:crosses val="autoZero"/>
        <c:auto val="1"/>
        <c:lblAlgn val="ctr"/>
        <c:lblOffset val="100"/>
        <c:noMultiLvlLbl val="0"/>
      </c:catAx>
      <c:valAx>
        <c:axId val="-273057808"/>
        <c:scaling>
          <c:orientation val="minMax"/>
          <c:min val="20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0610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600" b="1" i="0" u="none" strike="noStrike" baseline="0">
                <a:effectLst/>
              </a:rPr>
              <a:t>Republica Moldova </a:t>
            </a:r>
            <a:r>
              <a:rPr lang="ro-RO"/>
              <a:t>- Alte categorii, MWh</a:t>
            </a:r>
            <a:endParaRPr lang="en-US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barChart>
        <c:barDir val="col"/>
        <c:grouping val="clustered"/>
        <c:varyColors val="0"/>
        <c:ser>
          <c:idx val="3"/>
          <c:order val="0"/>
          <c:tx>
            <c:strRef>
              <c:f>'Energie electrică '!$A$55:$A$59</c:f>
              <c:strCache>
                <c:ptCount val="1"/>
                <c:pt idx="0">
                  <c:v>2019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'!$C$109:$N$109</c:f>
              <c:numCache>
                <c:formatCode>#,##0</c:formatCode>
                <c:ptCount val="12"/>
                <c:pt idx="0">
                  <c:v>7815.7440000000006</c:v>
                </c:pt>
                <c:pt idx="1">
                  <c:v>6910.2449999999999</c:v>
                </c:pt>
                <c:pt idx="2">
                  <c:v>6568.7039999999997</c:v>
                </c:pt>
                <c:pt idx="3">
                  <c:v>6037.1270000000004</c:v>
                </c:pt>
                <c:pt idx="4">
                  <c:v>5678.6790000000001</c:v>
                </c:pt>
                <c:pt idx="5">
                  <c:v>5758.8270000000002</c:v>
                </c:pt>
                <c:pt idx="6">
                  <c:v>5817.4650000000001</c:v>
                </c:pt>
                <c:pt idx="7">
                  <c:v>6374.5410000000002</c:v>
                </c:pt>
                <c:pt idx="8">
                  <c:v>5918.8510000000006</c:v>
                </c:pt>
                <c:pt idx="9">
                  <c:v>5923.2610000000004</c:v>
                </c:pt>
                <c:pt idx="10">
                  <c:v>5811.8870000000006</c:v>
                </c:pt>
                <c:pt idx="11">
                  <c:v>6059.5810000000001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319-4EC8-88DA-B80D1A96060B}"/>
            </c:ext>
          </c:extLst>
        </c:ser>
        <c:ser>
          <c:idx val="4"/>
          <c:order val="1"/>
          <c:tx>
            <c:strRef>
              <c:f>'Energie electrică '!$A$61:$A$65</c:f>
              <c:strCache>
                <c:ptCount val="1"/>
                <c:pt idx="0">
                  <c:v>2020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'!$C$115:$N$115</c:f>
              <c:numCache>
                <c:formatCode>#,##0</c:formatCode>
                <c:ptCount val="12"/>
                <c:pt idx="0">
                  <c:v>7286.5680000000002</c:v>
                </c:pt>
                <c:pt idx="1">
                  <c:v>6573.2330000000002</c:v>
                </c:pt>
                <c:pt idx="2">
                  <c:v>5918.1620000000003</c:v>
                </c:pt>
                <c:pt idx="3">
                  <c:v>5666.1570000000002</c:v>
                </c:pt>
                <c:pt idx="4">
                  <c:v>5413.1509999999998</c:v>
                </c:pt>
                <c:pt idx="5">
                  <c:v>5630.7350000000006</c:v>
                </c:pt>
                <c:pt idx="6">
                  <c:v>5885.5529999999999</c:v>
                </c:pt>
                <c:pt idx="7">
                  <c:v>5884.8809999999994</c:v>
                </c:pt>
                <c:pt idx="8">
                  <c:v>5986.1289999999999</c:v>
                </c:pt>
                <c:pt idx="9">
                  <c:v>6021.1540000000005</c:v>
                </c:pt>
                <c:pt idx="10">
                  <c:v>6383.674</c:v>
                </c:pt>
                <c:pt idx="11">
                  <c:v>7381.1640000000007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319-4EC8-88DA-B80D1A96060B}"/>
            </c:ext>
          </c:extLst>
        </c:ser>
        <c:ser>
          <c:idx val="5"/>
          <c:order val="2"/>
          <c:tx>
            <c:strRef>
              <c:f>'Energie electrică '!$A$67:$A$71</c:f>
              <c:strCache>
                <c:ptCount val="1"/>
                <c:pt idx="0">
                  <c:v>2021</c:v>
                </c:pt>
              </c:strCache>
            </c:strRef>
          </c:tx>
          <c:spPr>
            <a:gradFill rotWithShape="1">
              <a:gsLst>
                <a:gs pos="0">
                  <a:schemeClr val="accent6">
                    <a:satMod val="103000"/>
                    <a:lumMod val="102000"/>
                    <a:tint val="94000"/>
                  </a:schemeClr>
                </a:gs>
                <a:gs pos="50000">
                  <a:schemeClr val="accent6">
                    <a:satMod val="110000"/>
                    <a:lumMod val="100000"/>
                    <a:shade val="100000"/>
                  </a:schemeClr>
                </a:gs>
                <a:gs pos="100000">
                  <a:schemeClr val="accent6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'!$C$121:$N$121</c:f>
              <c:numCache>
                <c:formatCode>#,##0</c:formatCode>
                <c:ptCount val="12"/>
                <c:pt idx="0">
                  <c:v>7951.4079999999994</c:v>
                </c:pt>
                <c:pt idx="1">
                  <c:v>7475.567</c:v>
                </c:pt>
                <c:pt idx="2">
                  <c:v>7238.5630000000001</c:v>
                </c:pt>
                <c:pt idx="3">
                  <c:v>6704.7530000000006</c:v>
                </c:pt>
                <c:pt idx="4">
                  <c:v>6277.8760000000002</c:v>
                </c:pt>
                <c:pt idx="5">
                  <c:v>5971.7659999999996</c:v>
                </c:pt>
                <c:pt idx="6">
                  <c:v>6454.0920000000006</c:v>
                </c:pt>
                <c:pt idx="7">
                  <c:v>6427.8649999999998</c:v>
                </c:pt>
                <c:pt idx="8">
                  <c:v>6173.34</c:v>
                </c:pt>
                <c:pt idx="9">
                  <c:v>6701.5149999999994</c:v>
                </c:pt>
                <c:pt idx="10">
                  <c:v>7090.8680000000004</c:v>
                </c:pt>
                <c:pt idx="11">
                  <c:v>8121.192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319-4EC8-88DA-B80D1A96060B}"/>
            </c:ext>
          </c:extLst>
        </c:ser>
        <c:ser>
          <c:idx val="6"/>
          <c:order val="3"/>
          <c:tx>
            <c:strRef>
              <c:f>'Energie electrică '!$A$73:$A$77</c:f>
              <c:strCache>
                <c:ptCount val="1"/>
                <c:pt idx="0">
                  <c:v>2022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'!$C$127:$N$127</c:f>
              <c:numCache>
                <c:formatCode>#,##0</c:formatCode>
                <c:ptCount val="12"/>
                <c:pt idx="0">
                  <c:v>8379.6509999999998</c:v>
                </c:pt>
                <c:pt idx="1">
                  <c:v>7253.37</c:v>
                </c:pt>
                <c:pt idx="2">
                  <c:v>7619.3950000000004</c:v>
                </c:pt>
                <c:pt idx="3">
                  <c:v>7096.1930000000002</c:v>
                </c:pt>
                <c:pt idx="4">
                  <c:v>6168.8590000000004</c:v>
                </c:pt>
                <c:pt idx="5">
                  <c:v>6419.18</c:v>
                </c:pt>
                <c:pt idx="6">
                  <c:v>7099.1890000000003</c:v>
                </c:pt>
                <c:pt idx="7">
                  <c:v>6660.1489999999994</c:v>
                </c:pt>
                <c:pt idx="8">
                  <c:v>6097.3330000000005</c:v>
                </c:pt>
                <c:pt idx="9">
                  <c:v>6066.7970000000005</c:v>
                </c:pt>
                <c:pt idx="10">
                  <c:v>6439.05</c:v>
                </c:pt>
                <c:pt idx="11">
                  <c:v>7180.5450000000001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319-4EC8-88DA-B80D1A96060B}"/>
            </c:ext>
          </c:extLst>
        </c:ser>
        <c:ser>
          <c:idx val="0"/>
          <c:order val="4"/>
          <c:tx>
            <c:strRef>
              <c:f>'Energie electrică '!$A$79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'!$C$133:$N$133</c:f>
              <c:numCache>
                <c:formatCode>#,##0</c:formatCode>
                <c:ptCount val="12"/>
                <c:pt idx="0">
                  <c:v>7346.9459999999999</c:v>
                </c:pt>
                <c:pt idx="1">
                  <c:v>7069.0510000000004</c:v>
                </c:pt>
                <c:pt idx="2">
                  <c:v>6525.9409999999998</c:v>
                </c:pt>
                <c:pt idx="3">
                  <c:v>6293.1660000000002</c:v>
                </c:pt>
                <c:pt idx="4">
                  <c:v>5689.4130000000005</c:v>
                </c:pt>
                <c:pt idx="5">
                  <c:v>6155.2169999999996</c:v>
                </c:pt>
                <c:pt idx="6">
                  <c:v>6180.0020000000004</c:v>
                </c:pt>
                <c:pt idx="7">
                  <c:v>6758.9130000000005</c:v>
                </c:pt>
                <c:pt idx="8">
                  <c:v>6123.0630000000001</c:v>
                </c:pt>
                <c:pt idx="9">
                  <c:v>5896.3690000000006</c:v>
                </c:pt>
                <c:pt idx="10">
                  <c:v>6410.3870000000006</c:v>
                </c:pt>
                <c:pt idx="11">
                  <c:v>7624.4780000000001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319-4EC8-88DA-B80D1A96060B}"/>
            </c:ext>
          </c:extLst>
        </c:ser>
        <c:ser>
          <c:idx val="1"/>
          <c:order val="5"/>
          <c:tx>
            <c:strRef>
              <c:f>'Energie electrică '!$A$85:$A$89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'!$C$139:$N$139</c:f>
              <c:numCache>
                <c:formatCode>#,##0</c:formatCode>
                <c:ptCount val="12"/>
                <c:pt idx="0">
                  <c:v>7977.308</c:v>
                </c:pt>
                <c:pt idx="1">
                  <c:v>7223.4290000000001</c:v>
                </c:pt>
                <c:pt idx="2">
                  <c:v>6952.0329999999994</c:v>
                </c:pt>
                <c:pt idx="3">
                  <c:v>5979.9490000000005</c:v>
                </c:pt>
                <c:pt idx="4">
                  <c:v>6106.2080000000005</c:v>
                </c:pt>
                <c:pt idx="5">
                  <c:v>6147.4560000000001</c:v>
                </c:pt>
                <c:pt idx="6">
                  <c:v>6829.7420000000002</c:v>
                </c:pt>
                <c:pt idx="7">
                  <c:v>7512.4870000000001</c:v>
                </c:pt>
                <c:pt idx="8">
                  <c:v>6457.5410000000002</c:v>
                </c:pt>
                <c:pt idx="9">
                  <c:v>6399.3270000000002</c:v>
                </c:pt>
                <c:pt idx="10">
                  <c:v>7649.1090000000004</c:v>
                </c:pt>
                <c:pt idx="11">
                  <c:v>8462.6509999999998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319-4EC8-88DA-B80D1A96060B}"/>
            </c:ext>
          </c:extLst>
        </c:ser>
        <c:ser>
          <c:idx val="2"/>
          <c:order val="6"/>
          <c:tx>
            <c:strRef>
              <c:f>'Energie electrică '!$A$142:$A$146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'!$C$145:$N$145</c:f>
              <c:numCache>
                <c:formatCode>#,##0</c:formatCode>
                <c:ptCount val="12"/>
                <c:pt idx="0">
                  <c:v>8444.5159999999996</c:v>
                </c:pt>
                <c:pt idx="1">
                  <c:v>7685.1840000000002</c:v>
                </c:pt>
                <c:pt idx="2">
                  <c:v>7181.2129999999997</c:v>
                </c:pt>
                <c:pt idx="3">
                  <c:v>6372.4989999999998</c:v>
                </c:pt>
                <c:pt idx="4">
                  <c:v>6053.4210000000003</c:v>
                </c:pt>
                <c:pt idx="5">
                  <c:v>5949.27</c:v>
                </c:pt>
                <c:pt idx="6">
                  <c:v>6755.15</c:v>
                </c:pt>
                <c:pt idx="7">
                  <c:v>7018.6129999999994</c:v>
                </c:pt>
                <c:pt idx="8">
                  <c:v>6184.9009999999998</c:v>
                </c:pt>
                <c:pt idx="9">
                  <c:v>6930.7289999999994</c:v>
                </c:pt>
                <c:pt idx="10">
                  <c:v>7260.6309999999994</c:v>
                </c:pt>
                <c:pt idx="11">
                  <c:v>8123.9770000000008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73-4406-A556-4C64A393AD43}"/>
            </c:ext>
          </c:extLst>
        </c:ser>
        <c:ser>
          <c:idx val="7"/>
          <c:order val="7"/>
          <c:tx>
            <c:v>2026</c:v>
          </c:tx>
          <c:spPr>
            <a:gradFill rotWithShape="1">
              <a:gsLst>
                <a:gs pos="0">
                  <a:schemeClr val="accent2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'Energie electrică '!$C$147:$N$147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'!$C$151:$N$151</c:f>
              <c:numCache>
                <c:formatCode>#,##0</c:formatCode>
                <c:ptCount val="12"/>
                <c:pt idx="0">
                  <c:v>9902.9609999999993</c:v>
                </c:pt>
                <c:pt idx="1">
                  <c:v>9041.7799999999988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AAF-4CF0-B7F0-3AAFBECE738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-273055088"/>
        <c:axId val="-273059440"/>
      </c:barChart>
      <c:catAx>
        <c:axId val="-2730550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059440"/>
        <c:crosses val="autoZero"/>
        <c:auto val="1"/>
        <c:lblAlgn val="ctr"/>
        <c:lblOffset val="100"/>
        <c:noMultiLvlLbl val="0"/>
      </c:catAx>
      <c:valAx>
        <c:axId val="-273059440"/>
        <c:scaling>
          <c:orientation val="minMax"/>
          <c:min val="25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-2730550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Informația privind evoluția consumului de energie electrică FEE-Nord, MWh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'Energie electrică '!$B$183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electrică '!$C$175:$N$175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'!$C$183:$N$183</c:f>
              <c:numCache>
                <c:formatCode>#,##0</c:formatCode>
                <c:ptCount val="12"/>
                <c:pt idx="0">
                  <c:v>54029.255799999999</c:v>
                </c:pt>
                <c:pt idx="1">
                  <c:v>45071.549320000006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576-46DC-B7F9-06FA23642C62}"/>
            </c:ext>
          </c:extLst>
        </c:ser>
        <c:ser>
          <c:idx val="1"/>
          <c:order val="1"/>
          <c:tx>
            <c:strRef>
              <c:f>'Energie electrică '!$B$184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electrică '!$C$175:$N$175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'!$C$184:$N$184</c:f>
              <c:numCache>
                <c:formatCode>#,##0</c:formatCode>
                <c:ptCount val="12"/>
                <c:pt idx="0">
                  <c:v>8453.3780000000006</c:v>
                </c:pt>
                <c:pt idx="1">
                  <c:v>7769.7879999999996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576-46DC-B7F9-06FA23642C62}"/>
            </c:ext>
          </c:extLst>
        </c:ser>
        <c:ser>
          <c:idx val="2"/>
          <c:order val="2"/>
          <c:tx>
            <c:strRef>
              <c:f>'Energie electrică '!$B$185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electrică '!$C$175:$N$175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'!$C$185:$N$185</c:f>
              <c:numCache>
                <c:formatCode>#,##0</c:formatCode>
                <c:ptCount val="12"/>
                <c:pt idx="0">
                  <c:v>36037.85</c:v>
                </c:pt>
                <c:pt idx="1">
                  <c:v>33128.819000000003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576-46DC-B7F9-06FA23642C62}"/>
            </c:ext>
          </c:extLst>
        </c:ser>
        <c:ser>
          <c:idx val="3"/>
          <c:order val="3"/>
          <c:tx>
            <c:strRef>
              <c:f>'Energie electrică '!$B$186</c:f>
              <c:strCache>
                <c:ptCount val="1"/>
                <c:pt idx="0">
                  <c:v>Altele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electrică '!$C$175:$N$175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'!$C$186:$N$186</c:f>
              <c:numCache>
                <c:formatCode>#,##0</c:formatCode>
                <c:ptCount val="12"/>
                <c:pt idx="0">
                  <c:v>5219.1850000000004</c:v>
                </c:pt>
                <c:pt idx="1">
                  <c:v>4600.4549999999999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576-46DC-B7F9-06FA23642C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2356432"/>
        <c:axId val="1642334384"/>
      </c:lineChart>
      <c:catAx>
        <c:axId val="164235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642334384"/>
        <c:crosses val="autoZero"/>
        <c:auto val="1"/>
        <c:lblAlgn val="ctr"/>
        <c:lblOffset val="100"/>
        <c:noMultiLvlLbl val="0"/>
      </c:catAx>
      <c:valAx>
        <c:axId val="164233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64235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Informația privind evoluția consumului de energie electrică </a:t>
            </a:r>
            <a:r>
              <a:rPr lang="ro-RO"/>
              <a:t>în Republica Moldova</a:t>
            </a:r>
            <a:r>
              <a:rPr lang="en-US"/>
              <a:t>, MWh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'Energie electrică '!$B$189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electrică '!$C$175:$N$175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'!$C$189:$N$189</c:f>
              <c:numCache>
                <c:formatCode>#,##0</c:formatCode>
                <c:ptCount val="12"/>
                <c:pt idx="0">
                  <c:v>204886.4988</c:v>
                </c:pt>
                <c:pt idx="1">
                  <c:v>175849.50631999999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ABF-4C9D-A315-2B57278716D7}"/>
            </c:ext>
          </c:extLst>
        </c:ser>
        <c:ser>
          <c:idx val="1"/>
          <c:order val="1"/>
          <c:tx>
            <c:strRef>
              <c:f>'Energie electrică '!$B$190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electrică '!$C$175:$N$175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'!$C$190:$N$190</c:f>
              <c:numCache>
                <c:formatCode>#,##0</c:formatCode>
                <c:ptCount val="12"/>
                <c:pt idx="0">
                  <c:v>33472.755000000005</c:v>
                </c:pt>
                <c:pt idx="1">
                  <c:v>30871.381000000001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ABF-4C9D-A315-2B57278716D7}"/>
            </c:ext>
          </c:extLst>
        </c:ser>
        <c:ser>
          <c:idx val="2"/>
          <c:order val="2"/>
          <c:tx>
            <c:strRef>
              <c:f>'Energie electrică '!$B$191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electrică '!$C$175:$N$175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'!$C$191:$N$191</c:f>
              <c:numCache>
                <c:formatCode>#,##0</c:formatCode>
                <c:ptCount val="12"/>
                <c:pt idx="0">
                  <c:v>190601.80300000001</c:v>
                </c:pt>
                <c:pt idx="1">
                  <c:v>181752.47000000003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ABF-4C9D-A315-2B57278716D7}"/>
            </c:ext>
          </c:extLst>
        </c:ser>
        <c:ser>
          <c:idx val="3"/>
          <c:order val="3"/>
          <c:tx>
            <c:strRef>
              <c:f>'Energie electrică '!$B$192</c:f>
              <c:strCache>
                <c:ptCount val="1"/>
                <c:pt idx="0">
                  <c:v>Altele</c:v>
                </c:pt>
              </c:strCache>
            </c:strRef>
          </c:tx>
          <c:spPr>
            <a:ln w="3492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electrică '!$C$175:$N$175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'!$C$192:$N$192</c:f>
              <c:numCache>
                <c:formatCode>#,##0</c:formatCode>
                <c:ptCount val="12"/>
                <c:pt idx="0">
                  <c:v>9902.9609999999993</c:v>
                </c:pt>
                <c:pt idx="1">
                  <c:v>9041.7799999999988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6ABF-4C9D-A315-2B57278716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2356432"/>
        <c:axId val="1642334384"/>
      </c:lineChart>
      <c:catAx>
        <c:axId val="164235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642334384"/>
        <c:crosses val="autoZero"/>
        <c:auto val="1"/>
        <c:lblAlgn val="ctr"/>
        <c:lblOffset val="100"/>
        <c:noMultiLvlLbl val="0"/>
      </c:catAx>
      <c:valAx>
        <c:axId val="164233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64235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Informația privind evoluția consumului de energie electrică </a:t>
            </a:r>
            <a:r>
              <a:rPr lang="ro-RO"/>
              <a:t>în Republica Moldova</a:t>
            </a:r>
            <a:r>
              <a:rPr lang="en-US"/>
              <a:t>, MWh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Premier Energy</c:v>
          </c:tx>
          <c:spPr>
            <a:ln w="3492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electrică '!$C$175:$N$175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'!$C$181:$N$181</c:f>
              <c:numCache>
                <c:formatCode>#,##0</c:formatCode>
                <c:ptCount val="12"/>
                <c:pt idx="0">
                  <c:v>335124.34899999999</c:v>
                </c:pt>
                <c:pt idx="1">
                  <c:v>306944.52600000001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7-4937-8245-6690DE07F8E6}"/>
            </c:ext>
          </c:extLst>
        </c:ser>
        <c:ser>
          <c:idx val="1"/>
          <c:order val="1"/>
          <c:tx>
            <c:v>FEE Nord</c:v>
          </c:tx>
          <c:spPr>
            <a:ln w="3492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electrică '!$C$175:$N$175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'!$C$187:$N$187</c:f>
              <c:numCache>
                <c:formatCode>#,##0</c:formatCode>
                <c:ptCount val="12"/>
                <c:pt idx="0">
                  <c:v>103739.66879999998</c:v>
                </c:pt>
                <c:pt idx="1">
                  <c:v>90570.611320000011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7-4937-8245-6690DE07F8E6}"/>
            </c:ext>
          </c:extLst>
        </c:ser>
        <c:ser>
          <c:idx val="2"/>
          <c:order val="2"/>
          <c:tx>
            <c:v>Total</c:v>
          </c:tx>
          <c:spPr>
            <a:ln w="3492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none"/>
          </c:marker>
          <c:cat>
            <c:strRef>
              <c:f>'Energie electrică '!$C$175:$N$175</c:f>
              <c:strCache>
                <c:ptCount val="12"/>
                <c:pt idx="0">
                  <c:v>Ianuarie</c:v>
                </c:pt>
                <c:pt idx="1">
                  <c:v>Februarie</c:v>
                </c:pt>
                <c:pt idx="2">
                  <c:v>Martie</c:v>
                </c:pt>
                <c:pt idx="3">
                  <c:v>Aprilie</c:v>
                </c:pt>
                <c:pt idx="4">
                  <c:v>Mai</c:v>
                </c:pt>
                <c:pt idx="5">
                  <c:v>Iunie</c:v>
                </c:pt>
                <c:pt idx="6">
                  <c:v>Iulie</c:v>
                </c:pt>
                <c:pt idx="7">
                  <c:v>August</c:v>
                </c:pt>
                <c:pt idx="8">
                  <c:v>Septembrie</c:v>
                </c:pt>
                <c:pt idx="9">
                  <c:v>Octombrie</c:v>
                </c:pt>
                <c:pt idx="10">
                  <c:v>Noiembrie</c:v>
                </c:pt>
                <c:pt idx="11">
                  <c:v>Decembrie</c:v>
                </c:pt>
              </c:strCache>
            </c:strRef>
          </c:cat>
          <c:val>
            <c:numRef>
              <c:f>'Energie electrică '!$C$193:$N$193</c:f>
              <c:numCache>
                <c:formatCode>#,##0</c:formatCode>
                <c:ptCount val="12"/>
                <c:pt idx="0">
                  <c:v>438864.01779999997</c:v>
                </c:pt>
                <c:pt idx="1">
                  <c:v>397515.13732000004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527-4937-8245-6690DE07F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642356432"/>
        <c:axId val="1642334384"/>
      </c:lineChart>
      <c:catAx>
        <c:axId val="1642356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642334384"/>
        <c:crosses val="autoZero"/>
        <c:auto val="1"/>
        <c:lblAlgn val="ctr"/>
        <c:lblOffset val="100"/>
        <c:noMultiLvlLbl val="0"/>
      </c:catAx>
      <c:valAx>
        <c:axId val="1642334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1642356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o-RO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Evoluția consumului de energie electrică în luna </a:t>
            </a:r>
            <a:r>
              <a:rPr lang="en-US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</a:rPr>
              <a:t>noie</a:t>
            </a:r>
            <a:r>
              <a:rPr lang="ro-RO" sz="1400" b="1" i="0" u="none" strike="noStrike" baseline="0">
                <a:effectLst/>
              </a:rPr>
              <a:t>mbrie</a:t>
            </a:r>
            <a:r>
              <a:rPr lang="ro-RO" sz="14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</a:rPr>
              <a:t>, MWh</a:t>
            </a:r>
            <a:endParaRPr lang="en-US" sz="14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'[1]Ev. Consum 2019-2025'!$CM$14</c:f>
              <c:strCache>
                <c:ptCount val="1"/>
                <c:pt idx="0">
                  <c:v>Consumatori casnici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2019-2025'!$O$14:$U$14</c:f>
              <c:numCache>
                <c:formatCode>General</c:formatCode>
                <c:ptCount val="7"/>
                <c:pt idx="0">
                  <c:v>138725.204</c:v>
                </c:pt>
                <c:pt idx="1">
                  <c:v>147841.91700000002</c:v>
                </c:pt>
                <c:pt idx="2">
                  <c:v>153523.98699999999</c:v>
                </c:pt>
                <c:pt idx="3">
                  <c:v>137175.223</c:v>
                </c:pt>
                <c:pt idx="4">
                  <c:v>138888.19289999999</c:v>
                </c:pt>
                <c:pt idx="5">
                  <c:v>161348.23499999999</c:v>
                </c:pt>
                <c:pt idx="6">
                  <c:v>161186.76173999999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632-4C4E-A127-FBF0353561E4}"/>
            </c:ext>
          </c:extLst>
        </c:ser>
        <c:ser>
          <c:idx val="1"/>
          <c:order val="1"/>
          <c:tx>
            <c:strRef>
              <c:f>'[1]Ev. Consum 2019-2025'!$CM$15</c:f>
              <c:strCache>
                <c:ptCount val="1"/>
                <c:pt idx="0">
                  <c:v>Instituții publice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2019-2025'!$O$15:$U$15</c:f>
              <c:numCache>
                <c:formatCode>General</c:formatCode>
                <c:ptCount val="7"/>
                <c:pt idx="0">
                  <c:v>24344.118999999999</c:v>
                </c:pt>
                <c:pt idx="1">
                  <c:v>24714.056</c:v>
                </c:pt>
                <c:pt idx="2">
                  <c:v>25356.073</c:v>
                </c:pt>
                <c:pt idx="3">
                  <c:v>24365.916000000001</c:v>
                </c:pt>
                <c:pt idx="4">
                  <c:v>24946.025000000001</c:v>
                </c:pt>
                <c:pt idx="5">
                  <c:v>27600.833999999999</c:v>
                </c:pt>
                <c:pt idx="6">
                  <c:v>27832.348999999998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632-4C4E-A127-FBF0353561E4}"/>
            </c:ext>
          </c:extLst>
        </c:ser>
        <c:ser>
          <c:idx val="2"/>
          <c:order val="2"/>
          <c:tx>
            <c:strRef>
              <c:f>'[1]Ev. Consum 2019-2025'!$CM$16</c:f>
              <c:strCache>
                <c:ptCount val="1"/>
                <c:pt idx="0">
                  <c:v>Agenți economici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2019-2025'!$O$16:$U$16</c:f>
              <c:numCache>
                <c:formatCode>General</c:formatCode>
                <c:ptCount val="7"/>
                <c:pt idx="0">
                  <c:v>121150.56</c:v>
                </c:pt>
                <c:pt idx="1">
                  <c:v>124655.38800000001</c:v>
                </c:pt>
                <c:pt idx="2">
                  <c:v>149711.08000000002</c:v>
                </c:pt>
                <c:pt idx="3">
                  <c:v>148463.57</c:v>
                </c:pt>
                <c:pt idx="4">
                  <c:v>145072.62299999999</c:v>
                </c:pt>
                <c:pt idx="5">
                  <c:v>170915.99</c:v>
                </c:pt>
                <c:pt idx="6">
                  <c:v>164462.75099999999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632-4C4E-A127-FBF0353561E4}"/>
            </c:ext>
          </c:extLst>
        </c:ser>
        <c:ser>
          <c:idx val="3"/>
          <c:order val="3"/>
          <c:tx>
            <c:strRef>
              <c:f>'[1]Ev. Consum 2019-2025'!$CM$17</c:f>
              <c:strCache>
                <c:ptCount val="1"/>
                <c:pt idx="0">
                  <c:v>Altele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</c:marker>
          <c:cat>
            <c:numRef>
              <c:f>'[1]Ev. Consum 2019-2025'!$CN$2:$CT$2</c:f>
              <c:numCache>
                <c:formatCode>General</c:formatCode>
                <c:ptCount val="7"/>
                <c:pt idx="0">
                  <c:v>2019</c:v>
                </c:pt>
                <c:pt idx="1">
                  <c:v>2020</c:v>
                </c:pt>
                <c:pt idx="2">
                  <c:v>2021</c:v>
                </c:pt>
                <c:pt idx="3">
                  <c:v>2022</c:v>
                </c:pt>
                <c:pt idx="4">
                  <c:v>2023</c:v>
                </c:pt>
                <c:pt idx="5">
                  <c:v>2024</c:v>
                </c:pt>
                <c:pt idx="6">
                  <c:v>2025</c:v>
                </c:pt>
              </c:numCache>
            </c:numRef>
          </c:cat>
          <c:val>
            <c:numRef>
              <c:f>'[1]Ev. Consum 2019-2025'!$O$17:$U$17</c:f>
              <c:numCache>
                <c:formatCode>General</c:formatCode>
                <c:ptCount val="7"/>
                <c:pt idx="0">
                  <c:v>5811.8870000000006</c:v>
                </c:pt>
                <c:pt idx="1">
                  <c:v>6383.674</c:v>
                </c:pt>
                <c:pt idx="2">
                  <c:v>7090.8680000000004</c:v>
                </c:pt>
                <c:pt idx="3">
                  <c:v>6439.05</c:v>
                </c:pt>
                <c:pt idx="4">
                  <c:v>6410.3870000000006</c:v>
                </c:pt>
                <c:pt idx="5">
                  <c:v>7649.1090000000004</c:v>
                </c:pt>
                <c:pt idx="6">
                  <c:v>7260.6309999999994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B632-4C4E-A127-FBF0353561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915631"/>
        <c:axId val="561917071"/>
      </c:lineChart>
      <c:catAx>
        <c:axId val="5619156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561917071"/>
        <c:crosses val="autoZero"/>
        <c:auto val="1"/>
        <c:lblAlgn val="ctr"/>
        <c:lblOffset val="100"/>
        <c:noMultiLvlLbl val="0"/>
      </c:catAx>
      <c:valAx>
        <c:axId val="56191707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ro-RO"/>
          </a:p>
        </c:txPr>
        <c:crossAx val="56191563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ro-RO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ro-R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7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6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7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8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6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7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5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6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7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8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79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0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3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84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3" Type="http://schemas.openxmlformats.org/officeDocument/2006/relationships/chart" Target="../charts/chart13.xml"/><Relationship Id="rId18" Type="http://schemas.openxmlformats.org/officeDocument/2006/relationships/chart" Target="../charts/chart18.xml"/><Relationship Id="rId26" Type="http://schemas.openxmlformats.org/officeDocument/2006/relationships/chart" Target="../charts/chart26.xml"/><Relationship Id="rId39" Type="http://schemas.openxmlformats.org/officeDocument/2006/relationships/chart" Target="../charts/chart39.xml"/><Relationship Id="rId21" Type="http://schemas.openxmlformats.org/officeDocument/2006/relationships/chart" Target="../charts/chart21.xml"/><Relationship Id="rId34" Type="http://schemas.openxmlformats.org/officeDocument/2006/relationships/chart" Target="../charts/chart34.xml"/><Relationship Id="rId42" Type="http://schemas.openxmlformats.org/officeDocument/2006/relationships/chart" Target="../charts/chart42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6" Type="http://schemas.openxmlformats.org/officeDocument/2006/relationships/chart" Target="../charts/chart16.xml"/><Relationship Id="rId20" Type="http://schemas.openxmlformats.org/officeDocument/2006/relationships/chart" Target="../charts/chart20.xml"/><Relationship Id="rId29" Type="http://schemas.openxmlformats.org/officeDocument/2006/relationships/chart" Target="../charts/chart29.xml"/><Relationship Id="rId41" Type="http://schemas.openxmlformats.org/officeDocument/2006/relationships/chart" Target="../charts/chart41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24" Type="http://schemas.openxmlformats.org/officeDocument/2006/relationships/chart" Target="../charts/chart24.xml"/><Relationship Id="rId32" Type="http://schemas.openxmlformats.org/officeDocument/2006/relationships/chart" Target="../charts/chart32.xml"/><Relationship Id="rId37" Type="http://schemas.openxmlformats.org/officeDocument/2006/relationships/chart" Target="../charts/chart37.xml"/><Relationship Id="rId40" Type="http://schemas.openxmlformats.org/officeDocument/2006/relationships/chart" Target="../charts/chart40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23" Type="http://schemas.openxmlformats.org/officeDocument/2006/relationships/chart" Target="../charts/chart23.xml"/><Relationship Id="rId28" Type="http://schemas.openxmlformats.org/officeDocument/2006/relationships/chart" Target="../charts/chart28.xml"/><Relationship Id="rId36" Type="http://schemas.openxmlformats.org/officeDocument/2006/relationships/chart" Target="../charts/chart36.xml"/><Relationship Id="rId10" Type="http://schemas.openxmlformats.org/officeDocument/2006/relationships/chart" Target="../charts/chart10.xml"/><Relationship Id="rId19" Type="http://schemas.openxmlformats.org/officeDocument/2006/relationships/chart" Target="../charts/chart19.xml"/><Relationship Id="rId31" Type="http://schemas.openxmlformats.org/officeDocument/2006/relationships/chart" Target="../charts/chart31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Relationship Id="rId22" Type="http://schemas.openxmlformats.org/officeDocument/2006/relationships/chart" Target="../charts/chart22.xml"/><Relationship Id="rId27" Type="http://schemas.openxmlformats.org/officeDocument/2006/relationships/chart" Target="../charts/chart27.xml"/><Relationship Id="rId30" Type="http://schemas.openxmlformats.org/officeDocument/2006/relationships/chart" Target="../charts/chart30.xml"/><Relationship Id="rId35" Type="http://schemas.openxmlformats.org/officeDocument/2006/relationships/chart" Target="../charts/chart35.xml"/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12" Type="http://schemas.openxmlformats.org/officeDocument/2006/relationships/chart" Target="../charts/chart12.xml"/><Relationship Id="rId17" Type="http://schemas.openxmlformats.org/officeDocument/2006/relationships/chart" Target="../charts/chart17.xml"/><Relationship Id="rId25" Type="http://schemas.openxmlformats.org/officeDocument/2006/relationships/chart" Target="../charts/chart25.xml"/><Relationship Id="rId33" Type="http://schemas.openxmlformats.org/officeDocument/2006/relationships/chart" Target="../charts/chart33.xml"/><Relationship Id="rId38" Type="http://schemas.openxmlformats.org/officeDocument/2006/relationships/chart" Target="../charts/chart38.xml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5.xml"/><Relationship Id="rId2" Type="http://schemas.openxmlformats.org/officeDocument/2006/relationships/chart" Target="../charts/chart44.xml"/><Relationship Id="rId1" Type="http://schemas.openxmlformats.org/officeDocument/2006/relationships/chart" Target="../charts/chart43.xml"/><Relationship Id="rId6" Type="http://schemas.openxmlformats.org/officeDocument/2006/relationships/chart" Target="../charts/chart48.xml"/><Relationship Id="rId5" Type="http://schemas.openxmlformats.org/officeDocument/2006/relationships/chart" Target="../charts/chart47.xml"/><Relationship Id="rId4" Type="http://schemas.openxmlformats.org/officeDocument/2006/relationships/chart" Target="../charts/chart46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6.xml"/><Relationship Id="rId13" Type="http://schemas.openxmlformats.org/officeDocument/2006/relationships/chart" Target="../charts/chart61.xml"/><Relationship Id="rId18" Type="http://schemas.openxmlformats.org/officeDocument/2006/relationships/chart" Target="../charts/chart66.xml"/><Relationship Id="rId3" Type="http://schemas.openxmlformats.org/officeDocument/2006/relationships/chart" Target="../charts/chart51.xml"/><Relationship Id="rId7" Type="http://schemas.openxmlformats.org/officeDocument/2006/relationships/chart" Target="../charts/chart55.xml"/><Relationship Id="rId12" Type="http://schemas.openxmlformats.org/officeDocument/2006/relationships/chart" Target="../charts/chart60.xml"/><Relationship Id="rId17" Type="http://schemas.openxmlformats.org/officeDocument/2006/relationships/chart" Target="../charts/chart65.xml"/><Relationship Id="rId2" Type="http://schemas.openxmlformats.org/officeDocument/2006/relationships/chart" Target="../charts/chart50.xml"/><Relationship Id="rId16" Type="http://schemas.openxmlformats.org/officeDocument/2006/relationships/chart" Target="../charts/chart64.xml"/><Relationship Id="rId1" Type="http://schemas.openxmlformats.org/officeDocument/2006/relationships/chart" Target="../charts/chart49.xml"/><Relationship Id="rId6" Type="http://schemas.openxmlformats.org/officeDocument/2006/relationships/chart" Target="../charts/chart54.xml"/><Relationship Id="rId11" Type="http://schemas.openxmlformats.org/officeDocument/2006/relationships/chart" Target="../charts/chart59.xml"/><Relationship Id="rId5" Type="http://schemas.openxmlformats.org/officeDocument/2006/relationships/chart" Target="../charts/chart53.xml"/><Relationship Id="rId15" Type="http://schemas.openxmlformats.org/officeDocument/2006/relationships/chart" Target="../charts/chart63.xml"/><Relationship Id="rId10" Type="http://schemas.openxmlformats.org/officeDocument/2006/relationships/chart" Target="../charts/chart58.xml"/><Relationship Id="rId4" Type="http://schemas.openxmlformats.org/officeDocument/2006/relationships/chart" Target="../charts/chart52.xml"/><Relationship Id="rId9" Type="http://schemas.openxmlformats.org/officeDocument/2006/relationships/chart" Target="../charts/chart57.xml"/><Relationship Id="rId14" Type="http://schemas.openxmlformats.org/officeDocument/2006/relationships/chart" Target="../charts/chart62.xml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4.xml"/><Relationship Id="rId13" Type="http://schemas.openxmlformats.org/officeDocument/2006/relationships/chart" Target="../charts/chart79.xml"/><Relationship Id="rId18" Type="http://schemas.openxmlformats.org/officeDocument/2006/relationships/chart" Target="../charts/chart84.xml"/><Relationship Id="rId3" Type="http://schemas.openxmlformats.org/officeDocument/2006/relationships/chart" Target="../charts/chart69.xml"/><Relationship Id="rId7" Type="http://schemas.openxmlformats.org/officeDocument/2006/relationships/chart" Target="../charts/chart73.xml"/><Relationship Id="rId12" Type="http://schemas.openxmlformats.org/officeDocument/2006/relationships/chart" Target="../charts/chart78.xml"/><Relationship Id="rId17" Type="http://schemas.openxmlformats.org/officeDocument/2006/relationships/chart" Target="../charts/chart83.xml"/><Relationship Id="rId2" Type="http://schemas.openxmlformats.org/officeDocument/2006/relationships/chart" Target="../charts/chart68.xml"/><Relationship Id="rId16" Type="http://schemas.openxmlformats.org/officeDocument/2006/relationships/chart" Target="../charts/chart82.xml"/><Relationship Id="rId1" Type="http://schemas.openxmlformats.org/officeDocument/2006/relationships/chart" Target="../charts/chart67.xml"/><Relationship Id="rId6" Type="http://schemas.openxmlformats.org/officeDocument/2006/relationships/chart" Target="../charts/chart72.xml"/><Relationship Id="rId11" Type="http://schemas.openxmlformats.org/officeDocument/2006/relationships/chart" Target="../charts/chart77.xml"/><Relationship Id="rId5" Type="http://schemas.openxmlformats.org/officeDocument/2006/relationships/chart" Target="../charts/chart71.xml"/><Relationship Id="rId15" Type="http://schemas.openxmlformats.org/officeDocument/2006/relationships/chart" Target="../charts/chart81.xml"/><Relationship Id="rId10" Type="http://schemas.openxmlformats.org/officeDocument/2006/relationships/chart" Target="../charts/chart76.xml"/><Relationship Id="rId4" Type="http://schemas.openxmlformats.org/officeDocument/2006/relationships/chart" Target="../charts/chart70.xml"/><Relationship Id="rId9" Type="http://schemas.openxmlformats.org/officeDocument/2006/relationships/chart" Target="../charts/chart75.xml"/><Relationship Id="rId14" Type="http://schemas.openxmlformats.org/officeDocument/2006/relationships/chart" Target="../charts/chart80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0</xdr:colOff>
      <xdr:row>18</xdr:row>
      <xdr:rowOff>165100</xdr:rowOff>
    </xdr:from>
    <xdr:to>
      <xdr:col>23</xdr:col>
      <xdr:colOff>939799</xdr:colOff>
      <xdr:row>35</xdr:row>
      <xdr:rowOff>139700</xdr:rowOff>
    </xdr:to>
    <xdr:graphicFrame macro="">
      <xdr:nvGraphicFramePr>
        <xdr:cNvPr id="35" name="Diagramă 34">
          <a:extLst>
            <a:ext uri="{FF2B5EF4-FFF2-40B4-BE49-F238E27FC236}">
              <a16:creationId xmlns:a16="http://schemas.microsoft.com/office/drawing/2014/main" id="{85E2E233-6032-4230-A2F1-D9A1BBB3436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</xdr:colOff>
      <xdr:row>36</xdr:row>
      <xdr:rowOff>101601</xdr:rowOff>
    </xdr:from>
    <xdr:to>
      <xdr:col>23</xdr:col>
      <xdr:colOff>927100</xdr:colOff>
      <xdr:row>57</xdr:row>
      <xdr:rowOff>153193</xdr:rowOff>
    </xdr:to>
    <xdr:graphicFrame macro="">
      <xdr:nvGraphicFramePr>
        <xdr:cNvPr id="36" name="Diagramă 35">
          <a:extLst>
            <a:ext uri="{FF2B5EF4-FFF2-40B4-BE49-F238E27FC236}">
              <a16:creationId xmlns:a16="http://schemas.microsoft.com/office/drawing/2014/main" id="{B5B9779B-322C-4510-B3F2-C97C58AEC2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14</xdr:col>
      <xdr:colOff>12700</xdr:colOff>
      <xdr:row>59</xdr:row>
      <xdr:rowOff>0</xdr:rowOff>
    </xdr:from>
    <xdr:to>
      <xdr:col>24</xdr:col>
      <xdr:colOff>0</xdr:colOff>
      <xdr:row>78</xdr:row>
      <xdr:rowOff>38100</xdr:rowOff>
    </xdr:to>
    <xdr:graphicFrame macro="">
      <xdr:nvGraphicFramePr>
        <xdr:cNvPr id="37" name="Diagramă 36">
          <a:extLst>
            <a:ext uri="{FF2B5EF4-FFF2-40B4-BE49-F238E27FC236}">
              <a16:creationId xmlns:a16="http://schemas.microsoft.com/office/drawing/2014/main" id="{B6DE0F41-0247-406B-913D-AB33D4DA3D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26</xdr:col>
      <xdr:colOff>1</xdr:colOff>
      <xdr:row>19</xdr:row>
      <xdr:rowOff>50800</xdr:rowOff>
    </xdr:from>
    <xdr:to>
      <xdr:col>35</xdr:col>
      <xdr:colOff>63501</xdr:colOff>
      <xdr:row>35</xdr:row>
      <xdr:rowOff>52705</xdr:rowOff>
    </xdr:to>
    <xdr:graphicFrame macro="">
      <xdr:nvGraphicFramePr>
        <xdr:cNvPr id="5" name="Diagramă 4">
          <a:extLst>
            <a:ext uri="{FF2B5EF4-FFF2-40B4-BE49-F238E27FC236}">
              <a16:creationId xmlns:a16="http://schemas.microsoft.com/office/drawing/2014/main" id="{013B48F1-1BF1-406A-B6CA-2C6200B2D75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26</xdr:col>
      <xdr:colOff>0</xdr:colOff>
      <xdr:row>36</xdr:row>
      <xdr:rowOff>139700</xdr:rowOff>
    </xdr:from>
    <xdr:to>
      <xdr:col>35</xdr:col>
      <xdr:colOff>12699</xdr:colOff>
      <xdr:row>57</xdr:row>
      <xdr:rowOff>122713</xdr:rowOff>
    </xdr:to>
    <xdr:graphicFrame macro="">
      <xdr:nvGraphicFramePr>
        <xdr:cNvPr id="6" name="Diagramă 5">
          <a:extLst>
            <a:ext uri="{FF2B5EF4-FFF2-40B4-BE49-F238E27FC236}">
              <a16:creationId xmlns:a16="http://schemas.microsoft.com/office/drawing/2014/main" id="{FFA6E5C5-418B-4347-96C1-ECFB0F7926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26</xdr:col>
      <xdr:colOff>0</xdr:colOff>
      <xdr:row>58</xdr:row>
      <xdr:rowOff>125913</xdr:rowOff>
    </xdr:from>
    <xdr:to>
      <xdr:col>35</xdr:col>
      <xdr:colOff>9150</xdr:colOff>
      <xdr:row>76</xdr:row>
      <xdr:rowOff>99061</xdr:rowOff>
    </xdr:to>
    <xdr:graphicFrame macro="">
      <xdr:nvGraphicFramePr>
        <xdr:cNvPr id="7" name="Diagramă 6">
          <a:extLst>
            <a:ext uri="{FF2B5EF4-FFF2-40B4-BE49-F238E27FC236}">
              <a16:creationId xmlns:a16="http://schemas.microsoft.com/office/drawing/2014/main" id="{2EE6B9C2-AB44-4B62-AA6F-BB9A21DDD8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37</xdr:col>
      <xdr:colOff>0</xdr:colOff>
      <xdr:row>18</xdr:row>
      <xdr:rowOff>165100</xdr:rowOff>
    </xdr:from>
    <xdr:to>
      <xdr:col>45</xdr:col>
      <xdr:colOff>977900</xdr:colOff>
      <xdr:row>35</xdr:row>
      <xdr:rowOff>14605</xdr:rowOff>
    </xdr:to>
    <xdr:graphicFrame macro="">
      <xdr:nvGraphicFramePr>
        <xdr:cNvPr id="8" name="Diagramă 7">
          <a:extLst>
            <a:ext uri="{FF2B5EF4-FFF2-40B4-BE49-F238E27FC236}">
              <a16:creationId xmlns:a16="http://schemas.microsoft.com/office/drawing/2014/main" id="{1F444D00-3F04-4C8F-ABE4-59A1E19D0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37</xdr:col>
      <xdr:colOff>1</xdr:colOff>
      <xdr:row>36</xdr:row>
      <xdr:rowOff>35228</xdr:rowOff>
    </xdr:from>
    <xdr:to>
      <xdr:col>46</xdr:col>
      <xdr:colOff>25632</xdr:colOff>
      <xdr:row>56</xdr:row>
      <xdr:rowOff>175893</xdr:rowOff>
    </xdr:to>
    <xdr:graphicFrame macro="">
      <xdr:nvGraphicFramePr>
        <xdr:cNvPr id="9" name="Diagramă 8">
          <a:extLst>
            <a:ext uri="{FF2B5EF4-FFF2-40B4-BE49-F238E27FC236}">
              <a16:creationId xmlns:a16="http://schemas.microsoft.com/office/drawing/2014/main" id="{F80DA56E-69A4-41BF-96F2-AA8A53EC12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37</xdr:col>
      <xdr:colOff>114300</xdr:colOff>
      <xdr:row>58</xdr:row>
      <xdr:rowOff>88900</xdr:rowOff>
    </xdr:from>
    <xdr:to>
      <xdr:col>46</xdr:col>
      <xdr:colOff>63500</xdr:colOff>
      <xdr:row>76</xdr:row>
      <xdr:rowOff>139700</xdr:rowOff>
    </xdr:to>
    <xdr:graphicFrame macro="">
      <xdr:nvGraphicFramePr>
        <xdr:cNvPr id="10" name="Diagramă 9">
          <a:extLst>
            <a:ext uri="{FF2B5EF4-FFF2-40B4-BE49-F238E27FC236}">
              <a16:creationId xmlns:a16="http://schemas.microsoft.com/office/drawing/2014/main" id="{8742FE1E-E01F-4718-B187-6D5B5A4FDF5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48</xdr:col>
      <xdr:colOff>17780</xdr:colOff>
      <xdr:row>18</xdr:row>
      <xdr:rowOff>165100</xdr:rowOff>
    </xdr:from>
    <xdr:to>
      <xdr:col>57</xdr:col>
      <xdr:colOff>12700</xdr:colOff>
      <xdr:row>35</xdr:row>
      <xdr:rowOff>90805</xdr:rowOff>
    </xdr:to>
    <xdr:graphicFrame macro="">
      <xdr:nvGraphicFramePr>
        <xdr:cNvPr id="11" name="Diagramă 10">
          <a:extLst>
            <a:ext uri="{FF2B5EF4-FFF2-40B4-BE49-F238E27FC236}">
              <a16:creationId xmlns:a16="http://schemas.microsoft.com/office/drawing/2014/main" id="{1B482366-182B-4CAC-ADD6-8304843CCD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48</xdr:col>
      <xdr:colOff>0</xdr:colOff>
      <xdr:row>36</xdr:row>
      <xdr:rowOff>95396</xdr:rowOff>
    </xdr:from>
    <xdr:to>
      <xdr:col>57</xdr:col>
      <xdr:colOff>49441</xdr:colOff>
      <xdr:row>57</xdr:row>
      <xdr:rowOff>51434</xdr:rowOff>
    </xdr:to>
    <xdr:graphicFrame macro="">
      <xdr:nvGraphicFramePr>
        <xdr:cNvPr id="12" name="Diagramă 11">
          <a:extLst>
            <a:ext uri="{FF2B5EF4-FFF2-40B4-BE49-F238E27FC236}">
              <a16:creationId xmlns:a16="http://schemas.microsoft.com/office/drawing/2014/main" id="{377439F4-2058-42E9-B4EE-6D4E8E1D00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48</xdr:col>
      <xdr:colOff>20318</xdr:colOff>
      <xdr:row>59</xdr:row>
      <xdr:rowOff>52779</xdr:rowOff>
    </xdr:from>
    <xdr:to>
      <xdr:col>57</xdr:col>
      <xdr:colOff>13532</xdr:colOff>
      <xdr:row>75</xdr:row>
      <xdr:rowOff>168911</xdr:rowOff>
    </xdr:to>
    <xdr:graphicFrame macro="">
      <xdr:nvGraphicFramePr>
        <xdr:cNvPr id="13" name="Diagramă 12">
          <a:extLst>
            <a:ext uri="{FF2B5EF4-FFF2-40B4-BE49-F238E27FC236}">
              <a16:creationId xmlns:a16="http://schemas.microsoft.com/office/drawing/2014/main" id="{92181E25-9CDC-4B4C-B8CA-D9D0AE78CA2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59</xdr:col>
      <xdr:colOff>0</xdr:colOff>
      <xdr:row>19</xdr:row>
      <xdr:rowOff>38100</xdr:rowOff>
    </xdr:from>
    <xdr:to>
      <xdr:col>68</xdr:col>
      <xdr:colOff>12700</xdr:colOff>
      <xdr:row>35</xdr:row>
      <xdr:rowOff>111125</xdr:rowOff>
    </xdr:to>
    <xdr:graphicFrame macro="">
      <xdr:nvGraphicFramePr>
        <xdr:cNvPr id="14" name="Diagramă 13">
          <a:extLst>
            <a:ext uri="{FF2B5EF4-FFF2-40B4-BE49-F238E27FC236}">
              <a16:creationId xmlns:a16="http://schemas.microsoft.com/office/drawing/2014/main" id="{8327A857-E765-46FB-8AB7-882D005796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59</xdr:col>
      <xdr:colOff>0</xdr:colOff>
      <xdr:row>37</xdr:row>
      <xdr:rowOff>12700</xdr:rowOff>
    </xdr:from>
    <xdr:to>
      <xdr:col>67</xdr:col>
      <xdr:colOff>1003300</xdr:colOff>
      <xdr:row>57</xdr:row>
      <xdr:rowOff>119357</xdr:rowOff>
    </xdr:to>
    <xdr:graphicFrame macro="">
      <xdr:nvGraphicFramePr>
        <xdr:cNvPr id="15" name="Diagramă 14">
          <a:extLst>
            <a:ext uri="{FF2B5EF4-FFF2-40B4-BE49-F238E27FC236}">
              <a16:creationId xmlns:a16="http://schemas.microsoft.com/office/drawing/2014/main" id="{35656243-3145-4018-9C7F-5E45876A6A3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59</xdr:col>
      <xdr:colOff>0</xdr:colOff>
      <xdr:row>58</xdr:row>
      <xdr:rowOff>152400</xdr:rowOff>
    </xdr:from>
    <xdr:to>
      <xdr:col>67</xdr:col>
      <xdr:colOff>1003300</xdr:colOff>
      <xdr:row>75</xdr:row>
      <xdr:rowOff>175646</xdr:rowOff>
    </xdr:to>
    <xdr:graphicFrame macro="">
      <xdr:nvGraphicFramePr>
        <xdr:cNvPr id="16" name="Diagramă 15">
          <a:extLst>
            <a:ext uri="{FF2B5EF4-FFF2-40B4-BE49-F238E27FC236}">
              <a16:creationId xmlns:a16="http://schemas.microsoft.com/office/drawing/2014/main" id="{7B44C7AF-77F4-43E4-B139-E154EAB823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70</xdr:col>
      <xdr:colOff>17780</xdr:colOff>
      <xdr:row>19</xdr:row>
      <xdr:rowOff>0</xdr:rowOff>
    </xdr:from>
    <xdr:to>
      <xdr:col>79</xdr:col>
      <xdr:colOff>0</xdr:colOff>
      <xdr:row>35</xdr:row>
      <xdr:rowOff>60325</xdr:rowOff>
    </xdr:to>
    <xdr:graphicFrame macro="">
      <xdr:nvGraphicFramePr>
        <xdr:cNvPr id="17" name="Diagramă 16">
          <a:extLst>
            <a:ext uri="{FF2B5EF4-FFF2-40B4-BE49-F238E27FC236}">
              <a16:creationId xmlns:a16="http://schemas.microsoft.com/office/drawing/2014/main" id="{5DC00682-847A-421D-A210-AED4781CCC3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70</xdr:col>
      <xdr:colOff>0</xdr:colOff>
      <xdr:row>36</xdr:row>
      <xdr:rowOff>80462</xdr:rowOff>
    </xdr:from>
    <xdr:to>
      <xdr:col>79</xdr:col>
      <xdr:colOff>3873</xdr:colOff>
      <xdr:row>57</xdr:row>
      <xdr:rowOff>41275</xdr:rowOff>
    </xdr:to>
    <xdr:graphicFrame macro="">
      <xdr:nvGraphicFramePr>
        <xdr:cNvPr id="18" name="Diagramă 17">
          <a:extLst>
            <a:ext uri="{FF2B5EF4-FFF2-40B4-BE49-F238E27FC236}">
              <a16:creationId xmlns:a16="http://schemas.microsoft.com/office/drawing/2014/main" id="{33DC83B2-0A0E-4651-9846-B47C3E01C8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70</xdr:col>
      <xdr:colOff>20317</xdr:colOff>
      <xdr:row>59</xdr:row>
      <xdr:rowOff>11554</xdr:rowOff>
    </xdr:from>
    <xdr:to>
      <xdr:col>78</xdr:col>
      <xdr:colOff>924432</xdr:colOff>
      <xdr:row>75</xdr:row>
      <xdr:rowOff>104230</xdr:rowOff>
    </xdr:to>
    <xdr:graphicFrame macro="">
      <xdr:nvGraphicFramePr>
        <xdr:cNvPr id="19" name="Diagramă 18">
          <a:extLst>
            <a:ext uri="{FF2B5EF4-FFF2-40B4-BE49-F238E27FC236}">
              <a16:creationId xmlns:a16="http://schemas.microsoft.com/office/drawing/2014/main" id="{7CD62EA7-BDD1-43EE-927E-DA2CF234C2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  <xdr:twoCellAnchor>
    <xdr:from>
      <xdr:col>80</xdr:col>
      <xdr:colOff>571501</xdr:colOff>
      <xdr:row>19</xdr:row>
      <xdr:rowOff>25400</xdr:rowOff>
    </xdr:from>
    <xdr:to>
      <xdr:col>90</xdr:col>
      <xdr:colOff>45085</xdr:colOff>
      <xdr:row>35</xdr:row>
      <xdr:rowOff>147793</xdr:rowOff>
    </xdr:to>
    <xdr:graphicFrame macro="">
      <xdr:nvGraphicFramePr>
        <xdr:cNvPr id="20" name="Diagramă 19">
          <a:extLst>
            <a:ext uri="{FF2B5EF4-FFF2-40B4-BE49-F238E27FC236}">
              <a16:creationId xmlns:a16="http://schemas.microsoft.com/office/drawing/2014/main" id="{9715EDBD-1D3B-4497-AE63-B09030BC897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9"/>
        </a:graphicData>
      </a:graphic>
    </xdr:graphicFrame>
    <xdr:clientData/>
  </xdr:twoCellAnchor>
  <xdr:twoCellAnchor>
    <xdr:from>
      <xdr:col>80</xdr:col>
      <xdr:colOff>604520</xdr:colOff>
      <xdr:row>37</xdr:row>
      <xdr:rowOff>24959</xdr:rowOff>
    </xdr:from>
    <xdr:to>
      <xdr:col>90</xdr:col>
      <xdr:colOff>65382</xdr:colOff>
      <xdr:row>57</xdr:row>
      <xdr:rowOff>75044</xdr:rowOff>
    </xdr:to>
    <xdr:graphicFrame macro="">
      <xdr:nvGraphicFramePr>
        <xdr:cNvPr id="21" name="Diagramă 20">
          <a:extLst>
            <a:ext uri="{FF2B5EF4-FFF2-40B4-BE49-F238E27FC236}">
              <a16:creationId xmlns:a16="http://schemas.microsoft.com/office/drawing/2014/main" id="{00FC6401-3BBB-46F5-8A7A-91CC87A6BCD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80</xdr:col>
      <xdr:colOff>570980</xdr:colOff>
      <xdr:row>59</xdr:row>
      <xdr:rowOff>126367</xdr:rowOff>
    </xdr:from>
    <xdr:to>
      <xdr:col>90</xdr:col>
      <xdr:colOff>45084</xdr:colOff>
      <xdr:row>76</xdr:row>
      <xdr:rowOff>22314</xdr:rowOff>
    </xdr:to>
    <xdr:graphicFrame macro="">
      <xdr:nvGraphicFramePr>
        <xdr:cNvPr id="22" name="Diagramă 21">
          <a:extLst>
            <a:ext uri="{FF2B5EF4-FFF2-40B4-BE49-F238E27FC236}">
              <a16:creationId xmlns:a16="http://schemas.microsoft.com/office/drawing/2014/main" id="{90DAAC70-5BA0-4C44-B011-8BF7FEE66DC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92</xdr:col>
      <xdr:colOff>0</xdr:colOff>
      <xdr:row>19</xdr:row>
      <xdr:rowOff>38100</xdr:rowOff>
    </xdr:from>
    <xdr:to>
      <xdr:col>100</xdr:col>
      <xdr:colOff>901700</xdr:colOff>
      <xdr:row>35</xdr:row>
      <xdr:rowOff>132964</xdr:rowOff>
    </xdr:to>
    <xdr:graphicFrame macro="">
      <xdr:nvGraphicFramePr>
        <xdr:cNvPr id="23" name="Diagramă 22">
          <a:extLst>
            <a:ext uri="{FF2B5EF4-FFF2-40B4-BE49-F238E27FC236}">
              <a16:creationId xmlns:a16="http://schemas.microsoft.com/office/drawing/2014/main" id="{0D039C8F-5BBF-48B3-B9C0-434F5BFF896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92</xdr:col>
      <xdr:colOff>0</xdr:colOff>
      <xdr:row>36</xdr:row>
      <xdr:rowOff>152000</xdr:rowOff>
    </xdr:from>
    <xdr:to>
      <xdr:col>100</xdr:col>
      <xdr:colOff>901700</xdr:colOff>
      <xdr:row>57</xdr:row>
      <xdr:rowOff>66790</xdr:rowOff>
    </xdr:to>
    <xdr:graphicFrame macro="">
      <xdr:nvGraphicFramePr>
        <xdr:cNvPr id="24" name="Diagramă 23">
          <a:extLst>
            <a:ext uri="{FF2B5EF4-FFF2-40B4-BE49-F238E27FC236}">
              <a16:creationId xmlns:a16="http://schemas.microsoft.com/office/drawing/2014/main" id="{983D2DFF-E5A5-4AE0-95F6-757069DC47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92</xdr:col>
      <xdr:colOff>0</xdr:colOff>
      <xdr:row>60</xdr:row>
      <xdr:rowOff>50800</xdr:rowOff>
    </xdr:from>
    <xdr:to>
      <xdr:col>100</xdr:col>
      <xdr:colOff>901700</xdr:colOff>
      <xdr:row>76</xdr:row>
      <xdr:rowOff>146241</xdr:rowOff>
    </xdr:to>
    <xdr:graphicFrame macro="">
      <xdr:nvGraphicFramePr>
        <xdr:cNvPr id="25" name="Diagramă 24">
          <a:extLst>
            <a:ext uri="{FF2B5EF4-FFF2-40B4-BE49-F238E27FC236}">
              <a16:creationId xmlns:a16="http://schemas.microsoft.com/office/drawing/2014/main" id="{4E868B23-0A6B-4E65-961F-EA67356C0F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103</xdr:col>
      <xdr:colOff>0</xdr:colOff>
      <xdr:row>19</xdr:row>
      <xdr:rowOff>12700</xdr:rowOff>
    </xdr:from>
    <xdr:to>
      <xdr:col>111</xdr:col>
      <xdr:colOff>889000</xdr:colOff>
      <xdr:row>35</xdr:row>
      <xdr:rowOff>152400</xdr:rowOff>
    </xdr:to>
    <xdr:graphicFrame macro="">
      <xdr:nvGraphicFramePr>
        <xdr:cNvPr id="26" name="Diagramă 25">
          <a:extLst>
            <a:ext uri="{FF2B5EF4-FFF2-40B4-BE49-F238E27FC236}">
              <a16:creationId xmlns:a16="http://schemas.microsoft.com/office/drawing/2014/main" id="{FEA38173-E845-44BE-A3DF-E6A48A41AB5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103</xdr:col>
      <xdr:colOff>0</xdr:colOff>
      <xdr:row>36</xdr:row>
      <xdr:rowOff>152400</xdr:rowOff>
    </xdr:from>
    <xdr:to>
      <xdr:col>112</xdr:col>
      <xdr:colOff>12700</xdr:colOff>
      <xdr:row>57</xdr:row>
      <xdr:rowOff>97555</xdr:rowOff>
    </xdr:to>
    <xdr:graphicFrame macro="">
      <xdr:nvGraphicFramePr>
        <xdr:cNvPr id="28" name="Diagramă 27">
          <a:extLst>
            <a:ext uri="{FF2B5EF4-FFF2-40B4-BE49-F238E27FC236}">
              <a16:creationId xmlns:a16="http://schemas.microsoft.com/office/drawing/2014/main" id="{8CAF16BD-5C05-43BE-AF8D-226D814020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103</xdr:col>
      <xdr:colOff>0</xdr:colOff>
      <xdr:row>59</xdr:row>
      <xdr:rowOff>75008</xdr:rowOff>
    </xdr:from>
    <xdr:to>
      <xdr:col>112</xdr:col>
      <xdr:colOff>31744</xdr:colOff>
      <xdr:row>76</xdr:row>
      <xdr:rowOff>18063</xdr:rowOff>
    </xdr:to>
    <xdr:graphicFrame macro="">
      <xdr:nvGraphicFramePr>
        <xdr:cNvPr id="29" name="Diagramă 28">
          <a:extLst>
            <a:ext uri="{FF2B5EF4-FFF2-40B4-BE49-F238E27FC236}">
              <a16:creationId xmlns:a16="http://schemas.microsoft.com/office/drawing/2014/main" id="{01DE321D-1889-4545-8610-2AA8A7C51A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114</xdr:col>
      <xdr:colOff>1</xdr:colOff>
      <xdr:row>19</xdr:row>
      <xdr:rowOff>38100</xdr:rowOff>
    </xdr:from>
    <xdr:to>
      <xdr:col>123</xdr:col>
      <xdr:colOff>50801</xdr:colOff>
      <xdr:row>35</xdr:row>
      <xdr:rowOff>127976</xdr:rowOff>
    </xdr:to>
    <xdr:graphicFrame macro="">
      <xdr:nvGraphicFramePr>
        <xdr:cNvPr id="30" name="Diagramă 29">
          <a:extLst>
            <a:ext uri="{FF2B5EF4-FFF2-40B4-BE49-F238E27FC236}">
              <a16:creationId xmlns:a16="http://schemas.microsoft.com/office/drawing/2014/main" id="{2B496D79-A4DB-49FA-9818-F8C1E60990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114</xdr:col>
      <xdr:colOff>0</xdr:colOff>
      <xdr:row>37</xdr:row>
      <xdr:rowOff>25400</xdr:rowOff>
    </xdr:from>
    <xdr:to>
      <xdr:col>123</xdr:col>
      <xdr:colOff>25400</xdr:colOff>
      <xdr:row>57</xdr:row>
      <xdr:rowOff>97298</xdr:rowOff>
    </xdr:to>
    <xdr:graphicFrame macro="">
      <xdr:nvGraphicFramePr>
        <xdr:cNvPr id="31" name="Diagramă 30">
          <a:extLst>
            <a:ext uri="{FF2B5EF4-FFF2-40B4-BE49-F238E27FC236}">
              <a16:creationId xmlns:a16="http://schemas.microsoft.com/office/drawing/2014/main" id="{0D858E72-560A-4560-B6BD-F14056DF52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114</xdr:col>
      <xdr:colOff>0</xdr:colOff>
      <xdr:row>59</xdr:row>
      <xdr:rowOff>0</xdr:rowOff>
    </xdr:from>
    <xdr:to>
      <xdr:col>123</xdr:col>
      <xdr:colOff>25400</xdr:colOff>
      <xdr:row>76</xdr:row>
      <xdr:rowOff>50800</xdr:rowOff>
    </xdr:to>
    <xdr:graphicFrame macro="">
      <xdr:nvGraphicFramePr>
        <xdr:cNvPr id="32" name="Diagramă 31">
          <a:extLst>
            <a:ext uri="{FF2B5EF4-FFF2-40B4-BE49-F238E27FC236}">
              <a16:creationId xmlns:a16="http://schemas.microsoft.com/office/drawing/2014/main" id="{D80ED569-171B-4FE6-B6B1-96C4B2C54D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125</xdr:col>
      <xdr:colOff>0</xdr:colOff>
      <xdr:row>18</xdr:row>
      <xdr:rowOff>152400</xdr:rowOff>
    </xdr:from>
    <xdr:to>
      <xdr:col>134</xdr:col>
      <xdr:colOff>12700</xdr:colOff>
      <xdr:row>35</xdr:row>
      <xdr:rowOff>122265</xdr:rowOff>
    </xdr:to>
    <xdr:graphicFrame macro="">
      <xdr:nvGraphicFramePr>
        <xdr:cNvPr id="33" name="Diagramă 32">
          <a:extLst>
            <a:ext uri="{FF2B5EF4-FFF2-40B4-BE49-F238E27FC236}">
              <a16:creationId xmlns:a16="http://schemas.microsoft.com/office/drawing/2014/main" id="{4C633E14-6305-4363-85F4-4146D4DF6B9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125</xdr:col>
      <xdr:colOff>0</xdr:colOff>
      <xdr:row>36</xdr:row>
      <xdr:rowOff>165100</xdr:rowOff>
    </xdr:from>
    <xdr:to>
      <xdr:col>133</xdr:col>
      <xdr:colOff>1054100</xdr:colOff>
      <xdr:row>57</xdr:row>
      <xdr:rowOff>93052</xdr:rowOff>
    </xdr:to>
    <xdr:graphicFrame macro="">
      <xdr:nvGraphicFramePr>
        <xdr:cNvPr id="34" name="Diagramă 33">
          <a:extLst>
            <a:ext uri="{FF2B5EF4-FFF2-40B4-BE49-F238E27FC236}">
              <a16:creationId xmlns:a16="http://schemas.microsoft.com/office/drawing/2014/main" id="{6CF453DB-7D08-4655-BCBF-A879ACB2B6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125</xdr:col>
      <xdr:colOff>0</xdr:colOff>
      <xdr:row>59</xdr:row>
      <xdr:rowOff>12700</xdr:rowOff>
    </xdr:from>
    <xdr:to>
      <xdr:col>134</xdr:col>
      <xdr:colOff>0</xdr:colOff>
      <xdr:row>75</xdr:row>
      <xdr:rowOff>122622</xdr:rowOff>
    </xdr:to>
    <xdr:graphicFrame macro="">
      <xdr:nvGraphicFramePr>
        <xdr:cNvPr id="38" name="Diagramă 37">
          <a:extLst>
            <a:ext uri="{FF2B5EF4-FFF2-40B4-BE49-F238E27FC236}">
              <a16:creationId xmlns:a16="http://schemas.microsoft.com/office/drawing/2014/main" id="{B3A09335-22DD-4F06-B576-7A8D905AD1F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136</xdr:col>
      <xdr:colOff>0</xdr:colOff>
      <xdr:row>18</xdr:row>
      <xdr:rowOff>152400</xdr:rowOff>
    </xdr:from>
    <xdr:to>
      <xdr:col>144</xdr:col>
      <xdr:colOff>850900</xdr:colOff>
      <xdr:row>35</xdr:row>
      <xdr:rowOff>134549</xdr:rowOff>
    </xdr:to>
    <xdr:graphicFrame macro="">
      <xdr:nvGraphicFramePr>
        <xdr:cNvPr id="39" name="Диаграмма 12">
          <a:extLst>
            <a:ext uri="{FF2B5EF4-FFF2-40B4-BE49-F238E27FC236}">
              <a16:creationId xmlns:a16="http://schemas.microsoft.com/office/drawing/2014/main" id="{54444E61-945A-4901-89B7-095071E1E8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136</xdr:col>
      <xdr:colOff>3233</xdr:colOff>
      <xdr:row>36</xdr:row>
      <xdr:rowOff>113627</xdr:rowOff>
    </xdr:from>
    <xdr:to>
      <xdr:col>144</xdr:col>
      <xdr:colOff>860498</xdr:colOff>
      <xdr:row>57</xdr:row>
      <xdr:rowOff>49785</xdr:rowOff>
    </xdr:to>
    <xdr:graphicFrame macro="">
      <xdr:nvGraphicFramePr>
        <xdr:cNvPr id="40" name="Диаграмма 12">
          <a:extLst>
            <a:ext uri="{FF2B5EF4-FFF2-40B4-BE49-F238E27FC236}">
              <a16:creationId xmlns:a16="http://schemas.microsoft.com/office/drawing/2014/main" id="{0DC75480-F602-4C1A-BA1D-1EC3CAA9FAE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136</xdr:col>
      <xdr:colOff>0</xdr:colOff>
      <xdr:row>59</xdr:row>
      <xdr:rowOff>25400</xdr:rowOff>
    </xdr:from>
    <xdr:to>
      <xdr:col>145</xdr:col>
      <xdr:colOff>25400</xdr:colOff>
      <xdr:row>76</xdr:row>
      <xdr:rowOff>121420</xdr:rowOff>
    </xdr:to>
    <xdr:graphicFrame macro="">
      <xdr:nvGraphicFramePr>
        <xdr:cNvPr id="41" name="Диаграмма 12">
          <a:extLst>
            <a:ext uri="{FF2B5EF4-FFF2-40B4-BE49-F238E27FC236}">
              <a16:creationId xmlns:a16="http://schemas.microsoft.com/office/drawing/2014/main" id="{597AF56C-9292-456A-84C8-E76DA72A3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147</xdr:col>
      <xdr:colOff>0</xdr:colOff>
      <xdr:row>19</xdr:row>
      <xdr:rowOff>38100</xdr:rowOff>
    </xdr:from>
    <xdr:to>
      <xdr:col>156</xdr:col>
      <xdr:colOff>12700</xdr:colOff>
      <xdr:row>35</xdr:row>
      <xdr:rowOff>93345</xdr:rowOff>
    </xdr:to>
    <xdr:graphicFrame macro="">
      <xdr:nvGraphicFramePr>
        <xdr:cNvPr id="42" name="Диаграмма 12">
          <a:extLst>
            <a:ext uri="{FF2B5EF4-FFF2-40B4-BE49-F238E27FC236}">
              <a16:creationId xmlns:a16="http://schemas.microsoft.com/office/drawing/2014/main" id="{51897C25-CCF1-4C77-961D-F34BC94958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147</xdr:col>
      <xdr:colOff>17779</xdr:colOff>
      <xdr:row>36</xdr:row>
      <xdr:rowOff>174657</xdr:rowOff>
    </xdr:from>
    <xdr:to>
      <xdr:col>156</xdr:col>
      <xdr:colOff>14790</xdr:colOff>
      <xdr:row>57</xdr:row>
      <xdr:rowOff>82205</xdr:rowOff>
    </xdr:to>
    <xdr:graphicFrame macro="">
      <xdr:nvGraphicFramePr>
        <xdr:cNvPr id="43" name="Диаграмма 12">
          <a:extLst>
            <a:ext uri="{FF2B5EF4-FFF2-40B4-BE49-F238E27FC236}">
              <a16:creationId xmlns:a16="http://schemas.microsoft.com/office/drawing/2014/main" id="{A935392E-5B6F-42F1-AAAC-9D0467A3C6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147</xdr:col>
      <xdr:colOff>0</xdr:colOff>
      <xdr:row>58</xdr:row>
      <xdr:rowOff>165100</xdr:rowOff>
    </xdr:from>
    <xdr:to>
      <xdr:col>155</xdr:col>
      <xdr:colOff>876300</xdr:colOff>
      <xdr:row>76</xdr:row>
      <xdr:rowOff>40320</xdr:rowOff>
    </xdr:to>
    <xdr:graphicFrame macro="">
      <xdr:nvGraphicFramePr>
        <xdr:cNvPr id="44" name="Диаграмма 12">
          <a:extLst>
            <a:ext uri="{FF2B5EF4-FFF2-40B4-BE49-F238E27FC236}">
              <a16:creationId xmlns:a16="http://schemas.microsoft.com/office/drawing/2014/main" id="{432201A6-CCA6-46EE-802D-CF245BB9822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2</xdr:col>
      <xdr:colOff>0</xdr:colOff>
      <xdr:row>19</xdr:row>
      <xdr:rowOff>0</xdr:rowOff>
    </xdr:from>
    <xdr:to>
      <xdr:col>11</xdr:col>
      <xdr:colOff>1181099</xdr:colOff>
      <xdr:row>35</xdr:row>
      <xdr:rowOff>152400</xdr:rowOff>
    </xdr:to>
    <xdr:graphicFrame macro="">
      <xdr:nvGraphicFramePr>
        <xdr:cNvPr id="45" name="Diagramă 44">
          <a:extLst>
            <a:ext uri="{FF2B5EF4-FFF2-40B4-BE49-F238E27FC236}">
              <a16:creationId xmlns:a16="http://schemas.microsoft.com/office/drawing/2014/main" id="{A18438B1-4E46-40DD-A6C0-23134E46794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2</xdr:col>
      <xdr:colOff>0</xdr:colOff>
      <xdr:row>37</xdr:row>
      <xdr:rowOff>0</xdr:rowOff>
    </xdr:from>
    <xdr:to>
      <xdr:col>11</xdr:col>
      <xdr:colOff>1168399</xdr:colOff>
      <xdr:row>58</xdr:row>
      <xdr:rowOff>51592</xdr:rowOff>
    </xdr:to>
    <xdr:graphicFrame macro="">
      <xdr:nvGraphicFramePr>
        <xdr:cNvPr id="46" name="Diagramă 45">
          <a:extLst>
            <a:ext uri="{FF2B5EF4-FFF2-40B4-BE49-F238E27FC236}">
              <a16:creationId xmlns:a16="http://schemas.microsoft.com/office/drawing/2014/main" id="{B5FA4C75-FE05-425E-86A6-3A8011CA50C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2</xdr:col>
      <xdr:colOff>0</xdr:colOff>
      <xdr:row>59</xdr:row>
      <xdr:rowOff>0</xdr:rowOff>
    </xdr:from>
    <xdr:to>
      <xdr:col>11</xdr:col>
      <xdr:colOff>1168400</xdr:colOff>
      <xdr:row>78</xdr:row>
      <xdr:rowOff>38100</xdr:rowOff>
    </xdr:to>
    <xdr:graphicFrame macro="">
      <xdr:nvGraphicFramePr>
        <xdr:cNvPr id="47" name="Diagramă 46">
          <a:extLst>
            <a:ext uri="{FF2B5EF4-FFF2-40B4-BE49-F238E27FC236}">
              <a16:creationId xmlns:a16="http://schemas.microsoft.com/office/drawing/2014/main" id="{18836263-F50A-42F1-A24A-D3ACDCFBF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108681</xdr:colOff>
      <xdr:row>0</xdr:row>
      <xdr:rowOff>83341</xdr:rowOff>
    </xdr:from>
    <xdr:to>
      <xdr:col>35</xdr:col>
      <xdr:colOff>233282</xdr:colOff>
      <xdr:row>16</xdr:row>
      <xdr:rowOff>132120</xdr:rowOff>
    </xdr:to>
    <xdr:graphicFrame macro="">
      <xdr:nvGraphicFramePr>
        <xdr:cNvPr id="6" name="Диаграмма 11">
          <a:extLst>
            <a:ext uri="{FF2B5EF4-FFF2-40B4-BE49-F238E27FC236}">
              <a16:creationId xmlns:a16="http://schemas.microsoft.com/office/drawing/2014/main" id="{00000000-0008-0000-0D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23</xdr:col>
      <xdr:colOff>134395</xdr:colOff>
      <xdr:row>16</xdr:row>
      <xdr:rowOff>176414</xdr:rowOff>
    </xdr:from>
    <xdr:to>
      <xdr:col>35</xdr:col>
      <xdr:colOff>262198</xdr:colOff>
      <xdr:row>30</xdr:row>
      <xdr:rowOff>87270</xdr:rowOff>
    </xdr:to>
    <xdr:graphicFrame macro="">
      <xdr:nvGraphicFramePr>
        <xdr:cNvPr id="7" name="Диаграмма 12">
          <a:extLst>
            <a:ext uri="{FF2B5EF4-FFF2-40B4-BE49-F238E27FC236}">
              <a16:creationId xmlns:a16="http://schemas.microsoft.com/office/drawing/2014/main" id="{00000000-0008-0000-0D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35</xdr:col>
      <xdr:colOff>482223</xdr:colOff>
      <xdr:row>0</xdr:row>
      <xdr:rowOff>60482</xdr:rowOff>
    </xdr:from>
    <xdr:to>
      <xdr:col>47</xdr:col>
      <xdr:colOff>597374</xdr:colOff>
      <xdr:row>16</xdr:row>
      <xdr:rowOff>123074</xdr:rowOff>
    </xdr:to>
    <xdr:graphicFrame macro="">
      <xdr:nvGraphicFramePr>
        <xdr:cNvPr id="8" name="Диаграмма 13"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35</xdr:col>
      <xdr:colOff>473456</xdr:colOff>
      <xdr:row>17</xdr:row>
      <xdr:rowOff>32706</xdr:rowOff>
    </xdr:from>
    <xdr:to>
      <xdr:col>47</xdr:col>
      <xdr:colOff>588608</xdr:colOff>
      <xdr:row>30</xdr:row>
      <xdr:rowOff>74392</xdr:rowOff>
    </xdr:to>
    <xdr:graphicFrame macro="">
      <xdr:nvGraphicFramePr>
        <xdr:cNvPr id="30" name="Диаграмма 12">
          <a:extLst>
            <a:ext uri="{FF2B5EF4-FFF2-40B4-BE49-F238E27FC236}">
              <a16:creationId xmlns:a16="http://schemas.microsoft.com/office/drawing/2014/main" id="{00000000-0008-0000-0D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304059</xdr:colOff>
      <xdr:row>75</xdr:row>
      <xdr:rowOff>158825</xdr:rowOff>
    </xdr:from>
    <xdr:to>
      <xdr:col>22</xdr:col>
      <xdr:colOff>82530</xdr:colOff>
      <xdr:row>101</xdr:row>
      <xdr:rowOff>70499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56173C-F65F-49F6-8C95-B151B5E57C5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23</xdr:col>
      <xdr:colOff>125192</xdr:colOff>
      <xdr:row>31</xdr:row>
      <xdr:rowOff>18676</xdr:rowOff>
    </xdr:from>
    <xdr:to>
      <xdr:col>35</xdr:col>
      <xdr:colOff>247280</xdr:colOff>
      <xdr:row>60</xdr:row>
      <xdr:rowOff>98761</xdr:rowOff>
    </xdr:to>
    <xdr:graphicFrame macro="">
      <xdr:nvGraphicFramePr>
        <xdr:cNvPr id="9" name="Диаграмма 12">
          <a:extLst>
            <a:ext uri="{FF2B5EF4-FFF2-40B4-BE49-F238E27FC236}">
              <a16:creationId xmlns:a16="http://schemas.microsoft.com/office/drawing/2014/main" id="{AFE4DB68-76B1-4489-87E1-18F1F4109BB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37208</xdr:colOff>
      <xdr:row>54</xdr:row>
      <xdr:rowOff>113047</xdr:rowOff>
    </xdr:from>
    <xdr:to>
      <xdr:col>35</xdr:col>
      <xdr:colOff>304766</xdr:colOff>
      <xdr:row>75</xdr:row>
      <xdr:rowOff>155785</xdr:rowOff>
    </xdr:to>
    <xdr:graphicFrame macro="">
      <xdr:nvGraphicFramePr>
        <xdr:cNvPr id="13" name="Диаграмма 2">
          <a:extLst>
            <a:ext uri="{FF2B5EF4-FFF2-40B4-BE49-F238E27FC236}">
              <a16:creationId xmlns:a16="http://schemas.microsoft.com/office/drawing/2014/main" id="{9D77952A-3E08-4EBA-AD24-C04E42B6701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19</xdr:col>
      <xdr:colOff>77763</xdr:colOff>
      <xdr:row>76</xdr:row>
      <xdr:rowOff>91538</xdr:rowOff>
    </xdr:from>
    <xdr:to>
      <xdr:col>35</xdr:col>
      <xdr:colOff>247037</xdr:colOff>
      <xdr:row>97</xdr:row>
      <xdr:rowOff>46181</xdr:rowOff>
    </xdr:to>
    <xdr:graphicFrame macro="">
      <xdr:nvGraphicFramePr>
        <xdr:cNvPr id="14" name="Диаграмма 4">
          <a:extLst>
            <a:ext uri="{FF2B5EF4-FFF2-40B4-BE49-F238E27FC236}">
              <a16:creationId xmlns:a16="http://schemas.microsoft.com/office/drawing/2014/main" id="{6E67C644-EEBC-4814-9532-07985252F4C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36</xdr:col>
      <xdr:colOff>64937</xdr:colOff>
      <xdr:row>76</xdr:row>
      <xdr:rowOff>64323</xdr:rowOff>
    </xdr:from>
    <xdr:to>
      <xdr:col>52</xdr:col>
      <xdr:colOff>606002</xdr:colOff>
      <xdr:row>97</xdr:row>
      <xdr:rowOff>75580</xdr:rowOff>
    </xdr:to>
    <xdr:graphicFrame macro="">
      <xdr:nvGraphicFramePr>
        <xdr:cNvPr id="15" name="Диаграмма 5">
          <a:extLst>
            <a:ext uri="{FF2B5EF4-FFF2-40B4-BE49-F238E27FC236}">
              <a16:creationId xmlns:a16="http://schemas.microsoft.com/office/drawing/2014/main" id="{8B685D35-4052-4546-AF2D-535A54BD0A3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36</xdr:col>
      <xdr:colOff>49630</xdr:colOff>
      <xdr:row>54</xdr:row>
      <xdr:rowOff>177628</xdr:rowOff>
    </xdr:from>
    <xdr:to>
      <xdr:col>52</xdr:col>
      <xdr:colOff>613283</xdr:colOff>
      <xdr:row>75</xdr:row>
      <xdr:rowOff>137478</xdr:rowOff>
    </xdr:to>
    <xdr:graphicFrame macro="">
      <xdr:nvGraphicFramePr>
        <xdr:cNvPr id="16" name="Диаграмма 6">
          <a:extLst>
            <a:ext uri="{FF2B5EF4-FFF2-40B4-BE49-F238E27FC236}">
              <a16:creationId xmlns:a16="http://schemas.microsoft.com/office/drawing/2014/main" id="{9A72DBE6-2EFF-4F3D-AAF6-3363BB044EE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73868</xdr:colOff>
      <xdr:row>3</xdr:row>
      <xdr:rowOff>145467</xdr:rowOff>
    </xdr:from>
    <xdr:to>
      <xdr:col>35</xdr:col>
      <xdr:colOff>323578</xdr:colOff>
      <xdr:row>21</xdr:row>
      <xdr:rowOff>180756</xdr:rowOff>
    </xdr:to>
    <xdr:graphicFrame macro="">
      <xdr:nvGraphicFramePr>
        <xdr:cNvPr id="17" name="Диаграмма 14">
          <a:extLst>
            <a:ext uri="{FF2B5EF4-FFF2-40B4-BE49-F238E27FC236}">
              <a16:creationId xmlns:a16="http://schemas.microsoft.com/office/drawing/2014/main" id="{C17B8E8D-412C-4344-BA21-37B904C2056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36</xdr:col>
      <xdr:colOff>201694</xdr:colOff>
      <xdr:row>4</xdr:row>
      <xdr:rowOff>146169</xdr:rowOff>
    </xdr:from>
    <xdr:to>
      <xdr:col>53</xdr:col>
      <xdr:colOff>152799</xdr:colOff>
      <xdr:row>22</xdr:row>
      <xdr:rowOff>161838</xdr:rowOff>
    </xdr:to>
    <xdr:graphicFrame macro="">
      <xdr:nvGraphicFramePr>
        <xdr:cNvPr id="19" name="Диаграмма 16">
          <a:extLst>
            <a:ext uri="{FF2B5EF4-FFF2-40B4-BE49-F238E27FC236}">
              <a16:creationId xmlns:a16="http://schemas.microsoft.com/office/drawing/2014/main" id="{F6E6537F-7D62-479D-B75C-2346BFC2C1E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36</xdr:col>
      <xdr:colOff>51585</xdr:colOff>
      <xdr:row>124</xdr:row>
      <xdr:rowOff>11544</xdr:rowOff>
    </xdr:from>
    <xdr:to>
      <xdr:col>52</xdr:col>
      <xdr:colOff>585978</xdr:colOff>
      <xdr:row>151</xdr:row>
      <xdr:rowOff>124690</xdr:rowOff>
    </xdr:to>
    <xdr:graphicFrame macro="">
      <xdr:nvGraphicFramePr>
        <xdr:cNvPr id="23" name="Диаграмма 13">
          <a:extLst>
            <a:ext uri="{FF2B5EF4-FFF2-40B4-BE49-F238E27FC236}">
              <a16:creationId xmlns:a16="http://schemas.microsoft.com/office/drawing/2014/main" id="{1F669863-06FD-4E2D-8433-47194FD1F9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19</xdr:col>
      <xdr:colOff>66189</xdr:colOff>
      <xdr:row>152</xdr:row>
      <xdr:rowOff>87453</xdr:rowOff>
    </xdr:from>
    <xdr:to>
      <xdr:col>35</xdr:col>
      <xdr:colOff>295438</xdr:colOff>
      <xdr:row>182</xdr:row>
      <xdr:rowOff>167756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7115BD6-3CBC-4A91-91DC-03AD883BC7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30079</xdr:colOff>
      <xdr:row>236</xdr:row>
      <xdr:rowOff>140369</xdr:rowOff>
    </xdr:from>
    <xdr:to>
      <xdr:col>13</xdr:col>
      <xdr:colOff>0</xdr:colOff>
      <xdr:row>258</xdr:row>
      <xdr:rowOff>46183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02A0D1B3-7A01-4192-8EB1-95292F1E59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51954</xdr:colOff>
      <xdr:row>202</xdr:row>
      <xdr:rowOff>181840</xdr:rowOff>
    </xdr:from>
    <xdr:to>
      <xdr:col>13</xdr:col>
      <xdr:colOff>11546</xdr:colOff>
      <xdr:row>228</xdr:row>
      <xdr:rowOff>92364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58785D5A-A903-4EFC-B456-B73BBF3F2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19</xdr:col>
      <xdr:colOff>31797</xdr:colOff>
      <xdr:row>105</xdr:row>
      <xdr:rowOff>161638</xdr:rowOff>
    </xdr:from>
    <xdr:to>
      <xdr:col>35</xdr:col>
      <xdr:colOff>290696</xdr:colOff>
      <xdr:row>123</xdr:row>
      <xdr:rowOff>57727</xdr:rowOff>
    </xdr:to>
    <xdr:graphicFrame macro="">
      <xdr:nvGraphicFramePr>
        <xdr:cNvPr id="24" name="Диаграмма 2">
          <a:extLst>
            <a:ext uri="{FF2B5EF4-FFF2-40B4-BE49-F238E27FC236}">
              <a16:creationId xmlns:a16="http://schemas.microsoft.com/office/drawing/2014/main" id="{E0DB2DF4-0A6C-4343-8CA9-625F8E6AA7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19</xdr:col>
      <xdr:colOff>63694</xdr:colOff>
      <xdr:row>123</xdr:row>
      <xdr:rowOff>127000</xdr:rowOff>
    </xdr:from>
    <xdr:to>
      <xdr:col>35</xdr:col>
      <xdr:colOff>274252</xdr:colOff>
      <xdr:row>151</xdr:row>
      <xdr:rowOff>116172</xdr:rowOff>
    </xdr:to>
    <xdr:graphicFrame macro="">
      <xdr:nvGraphicFramePr>
        <xdr:cNvPr id="25" name="Диаграмма 4">
          <a:extLst>
            <a:ext uri="{FF2B5EF4-FFF2-40B4-BE49-F238E27FC236}">
              <a16:creationId xmlns:a16="http://schemas.microsoft.com/office/drawing/2014/main" id="{5A6D9D91-E4CE-4563-A948-FE3315A856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36</xdr:col>
      <xdr:colOff>81743</xdr:colOff>
      <xdr:row>106</xdr:row>
      <xdr:rowOff>20049</xdr:rowOff>
    </xdr:from>
    <xdr:to>
      <xdr:col>53</xdr:col>
      <xdr:colOff>33487</xdr:colOff>
      <xdr:row>123</xdr:row>
      <xdr:rowOff>13401</xdr:rowOff>
    </xdr:to>
    <xdr:graphicFrame macro="">
      <xdr:nvGraphicFramePr>
        <xdr:cNvPr id="26" name="Диаграмма 6">
          <a:extLst>
            <a:ext uri="{FF2B5EF4-FFF2-40B4-BE49-F238E27FC236}">
              <a16:creationId xmlns:a16="http://schemas.microsoft.com/office/drawing/2014/main" id="{27E26527-E63F-4883-B626-843A01E59DC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18</xdr:col>
      <xdr:colOff>632160</xdr:colOff>
      <xdr:row>183</xdr:row>
      <xdr:rowOff>90054</xdr:rowOff>
    </xdr:from>
    <xdr:to>
      <xdr:col>35</xdr:col>
      <xdr:colOff>249500</xdr:colOff>
      <xdr:row>204</xdr:row>
      <xdr:rowOff>58057</xdr:rowOff>
    </xdr:to>
    <xdr:graphicFrame macro="">
      <xdr:nvGraphicFramePr>
        <xdr:cNvPr id="30" name="Chart 29">
          <a:extLst>
            <a:ext uri="{FF2B5EF4-FFF2-40B4-BE49-F238E27FC236}">
              <a16:creationId xmlns:a16="http://schemas.microsoft.com/office/drawing/2014/main" id="{7E4A0129-AD56-488B-83B6-94C4B858DC0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36</xdr:col>
      <xdr:colOff>66429</xdr:colOff>
      <xdr:row>152</xdr:row>
      <xdr:rowOff>136237</xdr:rowOff>
    </xdr:from>
    <xdr:to>
      <xdr:col>52</xdr:col>
      <xdr:colOff>295681</xdr:colOff>
      <xdr:row>183</xdr:row>
      <xdr:rowOff>9237</xdr:rowOff>
    </xdr:to>
    <xdr:graphicFrame macro="">
      <xdr:nvGraphicFramePr>
        <xdr:cNvPr id="31" name="Chart 30">
          <a:extLst>
            <a:ext uri="{FF2B5EF4-FFF2-40B4-BE49-F238E27FC236}">
              <a16:creationId xmlns:a16="http://schemas.microsoft.com/office/drawing/2014/main" id="{565B8520-DB02-4B58-A943-A0C5A2DE81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36</xdr:col>
      <xdr:colOff>77975</xdr:colOff>
      <xdr:row>184</xdr:row>
      <xdr:rowOff>6928</xdr:rowOff>
    </xdr:from>
    <xdr:to>
      <xdr:col>52</xdr:col>
      <xdr:colOff>307227</xdr:colOff>
      <xdr:row>204</xdr:row>
      <xdr:rowOff>80707</xdr:rowOff>
    </xdr:to>
    <xdr:graphicFrame macro="">
      <xdr:nvGraphicFramePr>
        <xdr:cNvPr id="32" name="Chart 31">
          <a:extLst>
            <a:ext uri="{FF2B5EF4-FFF2-40B4-BE49-F238E27FC236}">
              <a16:creationId xmlns:a16="http://schemas.microsoft.com/office/drawing/2014/main" id="{17ED115B-611D-4A8B-ADD3-6BB6CA81ADD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19</xdr:col>
      <xdr:colOff>33623</xdr:colOff>
      <xdr:row>24</xdr:row>
      <xdr:rowOff>4201</xdr:rowOff>
    </xdr:from>
    <xdr:to>
      <xdr:col>35</xdr:col>
      <xdr:colOff>260685</xdr:colOff>
      <xdr:row>53</xdr:row>
      <xdr:rowOff>30079</xdr:rowOff>
    </xdr:to>
    <xdr:graphicFrame macro="">
      <xdr:nvGraphicFramePr>
        <xdr:cNvPr id="22" name="Диаграмма 15">
          <a:extLst>
            <a:ext uri="{FF2B5EF4-FFF2-40B4-BE49-F238E27FC236}">
              <a16:creationId xmlns:a16="http://schemas.microsoft.com/office/drawing/2014/main" id="{FF2C0A20-A840-4670-86A8-7FD5271FDAC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36</xdr:col>
      <xdr:colOff>41745</xdr:colOff>
      <xdr:row>24</xdr:row>
      <xdr:rowOff>101798</xdr:rowOff>
    </xdr:from>
    <xdr:to>
      <xdr:col>53</xdr:col>
      <xdr:colOff>30079</xdr:colOff>
      <xdr:row>53</xdr:row>
      <xdr:rowOff>30079</xdr:rowOff>
    </xdr:to>
    <xdr:graphicFrame macro="">
      <xdr:nvGraphicFramePr>
        <xdr:cNvPr id="28" name="Диаграмма 17">
          <a:extLst>
            <a:ext uri="{FF2B5EF4-FFF2-40B4-BE49-F238E27FC236}">
              <a16:creationId xmlns:a16="http://schemas.microsoft.com/office/drawing/2014/main" id="{EB23277E-865E-4F59-AF5D-6A34E782724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10001</xdr:colOff>
      <xdr:row>1</xdr:row>
      <xdr:rowOff>6350</xdr:rowOff>
    </xdr:from>
    <xdr:to>
      <xdr:col>30</xdr:col>
      <xdr:colOff>511711</xdr:colOff>
      <xdr:row>19</xdr:row>
      <xdr:rowOff>4558</xdr:rowOff>
    </xdr:to>
    <xdr:graphicFrame macro="">
      <xdr:nvGraphicFramePr>
        <xdr:cNvPr id="2" name="Диаграмма 18">
          <a:extLst>
            <a:ext uri="{FF2B5EF4-FFF2-40B4-BE49-F238E27FC236}">
              <a16:creationId xmlns:a16="http://schemas.microsoft.com/office/drawing/2014/main" id="{F9E62AC6-F82B-4ACE-BEEF-C3C90721C38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17</xdr:col>
      <xdr:colOff>27214</xdr:colOff>
      <xdr:row>21</xdr:row>
      <xdr:rowOff>14786</xdr:rowOff>
    </xdr:from>
    <xdr:to>
      <xdr:col>30</xdr:col>
      <xdr:colOff>553358</xdr:colOff>
      <xdr:row>50</xdr:row>
      <xdr:rowOff>27215</xdr:rowOff>
    </xdr:to>
    <xdr:graphicFrame macro="">
      <xdr:nvGraphicFramePr>
        <xdr:cNvPr id="3" name="Диаграмма 19">
          <a:extLst>
            <a:ext uri="{FF2B5EF4-FFF2-40B4-BE49-F238E27FC236}">
              <a16:creationId xmlns:a16="http://schemas.microsoft.com/office/drawing/2014/main" id="{DD3F4E35-2FF1-4068-874B-0C1B7EC1ED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30</xdr:col>
      <xdr:colOff>587753</xdr:colOff>
      <xdr:row>1</xdr:row>
      <xdr:rowOff>14374</xdr:rowOff>
    </xdr:from>
    <xdr:to>
      <xdr:col>45</xdr:col>
      <xdr:colOff>485993</xdr:colOff>
      <xdr:row>19</xdr:row>
      <xdr:rowOff>5379</xdr:rowOff>
    </xdr:to>
    <xdr:graphicFrame macro="">
      <xdr:nvGraphicFramePr>
        <xdr:cNvPr id="4" name="Диаграмма 20">
          <a:extLst>
            <a:ext uri="{FF2B5EF4-FFF2-40B4-BE49-F238E27FC236}">
              <a16:creationId xmlns:a16="http://schemas.microsoft.com/office/drawing/2014/main" id="{E9FA4EFA-8369-4661-9683-1D8AF1FB969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30</xdr:col>
      <xdr:colOff>576968</xdr:colOff>
      <xdr:row>21</xdr:row>
      <xdr:rowOff>38685</xdr:rowOff>
    </xdr:from>
    <xdr:to>
      <xdr:col>45</xdr:col>
      <xdr:colOff>517847</xdr:colOff>
      <xdr:row>50</xdr:row>
      <xdr:rowOff>7329</xdr:rowOff>
    </xdr:to>
    <xdr:graphicFrame macro="">
      <xdr:nvGraphicFramePr>
        <xdr:cNvPr id="5" name="Диаграмма 21">
          <a:extLst>
            <a:ext uri="{FF2B5EF4-FFF2-40B4-BE49-F238E27FC236}">
              <a16:creationId xmlns:a16="http://schemas.microsoft.com/office/drawing/2014/main" id="{E19EE3E5-A9D4-42E0-BD27-A4A8498C6C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17</xdr:col>
      <xdr:colOff>72569</xdr:colOff>
      <xdr:row>52</xdr:row>
      <xdr:rowOff>61256</xdr:rowOff>
    </xdr:from>
    <xdr:to>
      <xdr:col>30</xdr:col>
      <xdr:colOff>444499</xdr:colOff>
      <xdr:row>71</xdr:row>
      <xdr:rowOff>68943</xdr:rowOff>
    </xdr:to>
    <xdr:graphicFrame macro="">
      <xdr:nvGraphicFramePr>
        <xdr:cNvPr id="6" name="Диаграмма 22">
          <a:extLst>
            <a:ext uri="{FF2B5EF4-FFF2-40B4-BE49-F238E27FC236}">
              <a16:creationId xmlns:a16="http://schemas.microsoft.com/office/drawing/2014/main" id="{4BD3FE7D-0182-46C3-B049-5613816569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17</xdr:col>
      <xdr:colOff>92437</xdr:colOff>
      <xdr:row>72</xdr:row>
      <xdr:rowOff>1089</xdr:rowOff>
    </xdr:from>
    <xdr:to>
      <xdr:col>30</xdr:col>
      <xdr:colOff>559443</xdr:colOff>
      <xdr:row>96</xdr:row>
      <xdr:rowOff>144684</xdr:rowOff>
    </xdr:to>
    <xdr:graphicFrame macro="">
      <xdr:nvGraphicFramePr>
        <xdr:cNvPr id="7" name="Диаграмма 23">
          <a:extLst>
            <a:ext uri="{FF2B5EF4-FFF2-40B4-BE49-F238E27FC236}">
              <a16:creationId xmlns:a16="http://schemas.microsoft.com/office/drawing/2014/main" id="{DDE4D611-C658-46E9-85F0-C883E25720E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31</xdr:col>
      <xdr:colOff>92700</xdr:colOff>
      <xdr:row>52</xdr:row>
      <xdr:rowOff>44921</xdr:rowOff>
    </xdr:from>
    <xdr:to>
      <xdr:col>45</xdr:col>
      <xdr:colOff>451098</xdr:colOff>
      <xdr:row>71</xdr:row>
      <xdr:rowOff>33904</xdr:rowOff>
    </xdr:to>
    <xdr:graphicFrame macro="">
      <xdr:nvGraphicFramePr>
        <xdr:cNvPr id="8" name="Диаграмма 24">
          <a:extLst>
            <a:ext uri="{FF2B5EF4-FFF2-40B4-BE49-F238E27FC236}">
              <a16:creationId xmlns:a16="http://schemas.microsoft.com/office/drawing/2014/main" id="{750048B9-335B-4AEE-A101-3FE6891162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31</xdr:col>
      <xdr:colOff>144683</xdr:colOff>
      <xdr:row>72</xdr:row>
      <xdr:rowOff>18037</xdr:rowOff>
    </xdr:from>
    <xdr:to>
      <xdr:col>45</xdr:col>
      <xdr:colOff>511125</xdr:colOff>
      <xdr:row>96</xdr:row>
      <xdr:rowOff>163974</xdr:rowOff>
    </xdr:to>
    <xdr:graphicFrame macro="">
      <xdr:nvGraphicFramePr>
        <xdr:cNvPr id="9" name="Диаграмма 25">
          <a:extLst>
            <a:ext uri="{FF2B5EF4-FFF2-40B4-BE49-F238E27FC236}">
              <a16:creationId xmlns:a16="http://schemas.microsoft.com/office/drawing/2014/main" id="{67DDAA40-269E-49DD-8B8F-43E2E843A6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16</xdr:col>
      <xdr:colOff>555832</xdr:colOff>
      <xdr:row>139</xdr:row>
      <xdr:rowOff>54014</xdr:rowOff>
    </xdr:from>
    <xdr:to>
      <xdr:col>30</xdr:col>
      <xdr:colOff>317501</xdr:colOff>
      <xdr:row>167</xdr:row>
      <xdr:rowOff>38759</xdr:rowOff>
    </xdr:to>
    <xdr:graphicFrame macro="">
      <xdr:nvGraphicFramePr>
        <xdr:cNvPr id="12" name="Диаграмма 25">
          <a:extLst>
            <a:ext uri="{FF2B5EF4-FFF2-40B4-BE49-F238E27FC236}">
              <a16:creationId xmlns:a16="http://schemas.microsoft.com/office/drawing/2014/main" id="{9FFA6397-D9E6-496B-B906-ACD7A157202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17</xdr:col>
      <xdr:colOff>70508</xdr:colOff>
      <xdr:row>175</xdr:row>
      <xdr:rowOff>71994</xdr:rowOff>
    </xdr:from>
    <xdr:to>
      <xdr:col>30</xdr:col>
      <xdr:colOff>292760</xdr:colOff>
      <xdr:row>198</xdr:row>
      <xdr:rowOff>56904</xdr:rowOff>
    </xdr:to>
    <xdr:graphicFrame macro="">
      <xdr:nvGraphicFramePr>
        <xdr:cNvPr id="13" name="Chart 12">
          <a:extLst>
            <a:ext uri="{FF2B5EF4-FFF2-40B4-BE49-F238E27FC236}">
              <a16:creationId xmlns:a16="http://schemas.microsoft.com/office/drawing/2014/main" id="{9AE18189-EF6C-4CCF-9707-45698DDF24D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33400</xdr:colOff>
      <xdr:row>224</xdr:row>
      <xdr:rowOff>55910</xdr:rowOff>
    </xdr:from>
    <xdr:to>
      <xdr:col>9</xdr:col>
      <xdr:colOff>63500</xdr:colOff>
      <xdr:row>247</xdr:row>
      <xdr:rowOff>19789</xdr:rowOff>
    </xdr:to>
    <xdr:graphicFrame macro="">
      <xdr:nvGraphicFramePr>
        <xdr:cNvPr id="19" name="Chart 18">
          <a:extLst>
            <a:ext uri="{FF2B5EF4-FFF2-40B4-BE49-F238E27FC236}">
              <a16:creationId xmlns:a16="http://schemas.microsoft.com/office/drawing/2014/main" id="{B54C63BB-826E-4C1B-9B9B-B6B1672E30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17</xdr:col>
      <xdr:colOff>28960</xdr:colOff>
      <xdr:row>102</xdr:row>
      <xdr:rowOff>53100</xdr:rowOff>
    </xdr:from>
    <xdr:to>
      <xdr:col>30</xdr:col>
      <xdr:colOff>414718</xdr:colOff>
      <xdr:row>118</xdr:row>
      <xdr:rowOff>73485</xdr:rowOff>
    </xdr:to>
    <xdr:graphicFrame macro="">
      <xdr:nvGraphicFramePr>
        <xdr:cNvPr id="20" name="Диаграмма 22">
          <a:extLst>
            <a:ext uri="{FF2B5EF4-FFF2-40B4-BE49-F238E27FC236}">
              <a16:creationId xmlns:a16="http://schemas.microsoft.com/office/drawing/2014/main" id="{331BB4D1-3CF7-4DF6-8B3C-01A333BAD4F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16</xdr:col>
      <xdr:colOff>540164</xdr:colOff>
      <xdr:row>119</xdr:row>
      <xdr:rowOff>4982</xdr:rowOff>
    </xdr:from>
    <xdr:to>
      <xdr:col>30</xdr:col>
      <xdr:colOff>316322</xdr:colOff>
      <xdr:row>138</xdr:row>
      <xdr:rowOff>126085</xdr:rowOff>
    </xdr:to>
    <xdr:graphicFrame macro="">
      <xdr:nvGraphicFramePr>
        <xdr:cNvPr id="21" name="Диаграмма 23">
          <a:extLst>
            <a:ext uri="{FF2B5EF4-FFF2-40B4-BE49-F238E27FC236}">
              <a16:creationId xmlns:a16="http://schemas.microsoft.com/office/drawing/2014/main" id="{FEEE3763-2657-45AB-A250-7BCC85CBDFB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30</xdr:col>
      <xdr:colOff>522615</xdr:colOff>
      <xdr:row>102</xdr:row>
      <xdr:rowOff>36444</xdr:rowOff>
    </xdr:from>
    <xdr:to>
      <xdr:col>45</xdr:col>
      <xdr:colOff>281685</xdr:colOff>
      <xdr:row>118</xdr:row>
      <xdr:rowOff>41004</xdr:rowOff>
    </xdr:to>
    <xdr:graphicFrame macro="">
      <xdr:nvGraphicFramePr>
        <xdr:cNvPr id="22" name="Диаграмма 24">
          <a:extLst>
            <a:ext uri="{FF2B5EF4-FFF2-40B4-BE49-F238E27FC236}">
              <a16:creationId xmlns:a16="http://schemas.microsoft.com/office/drawing/2014/main" id="{68185282-0BD2-4E1C-9041-672786D0D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30</xdr:col>
      <xdr:colOff>550439</xdr:colOff>
      <xdr:row>118</xdr:row>
      <xdr:rowOff>149638</xdr:rowOff>
    </xdr:from>
    <xdr:to>
      <xdr:col>45</xdr:col>
      <xdr:colOff>316321</xdr:colOff>
      <xdr:row>138</xdr:row>
      <xdr:rowOff>5040</xdr:rowOff>
    </xdr:to>
    <xdr:graphicFrame macro="">
      <xdr:nvGraphicFramePr>
        <xdr:cNvPr id="23" name="Диаграмма 25">
          <a:extLst>
            <a:ext uri="{FF2B5EF4-FFF2-40B4-BE49-F238E27FC236}">
              <a16:creationId xmlns:a16="http://schemas.microsoft.com/office/drawing/2014/main" id="{F8270BD9-3E1B-42E9-B086-FE8CA6A39DD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17</xdr:col>
      <xdr:colOff>92364</xdr:colOff>
      <xdr:row>199</xdr:row>
      <xdr:rowOff>11546</xdr:rowOff>
    </xdr:from>
    <xdr:to>
      <xdr:col>30</xdr:col>
      <xdr:colOff>314616</xdr:colOff>
      <xdr:row>222</xdr:row>
      <xdr:rowOff>65730</xdr:rowOff>
    </xdr:to>
    <xdr:graphicFrame macro="">
      <xdr:nvGraphicFramePr>
        <xdr:cNvPr id="24" name="Chart 23">
          <a:extLst>
            <a:ext uri="{FF2B5EF4-FFF2-40B4-BE49-F238E27FC236}">
              <a16:creationId xmlns:a16="http://schemas.microsoft.com/office/drawing/2014/main" id="{55B02C80-51F6-41B0-8431-6FEC15F1241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31</xdr:col>
      <xdr:colOff>92365</xdr:colOff>
      <xdr:row>175</xdr:row>
      <xdr:rowOff>103910</xdr:rowOff>
    </xdr:from>
    <xdr:to>
      <xdr:col>44</xdr:col>
      <xdr:colOff>314616</xdr:colOff>
      <xdr:row>198</xdr:row>
      <xdr:rowOff>46182</xdr:rowOff>
    </xdr:to>
    <xdr:graphicFrame macro="">
      <xdr:nvGraphicFramePr>
        <xdr:cNvPr id="25" name="Chart 24">
          <a:extLst>
            <a:ext uri="{FF2B5EF4-FFF2-40B4-BE49-F238E27FC236}">
              <a16:creationId xmlns:a16="http://schemas.microsoft.com/office/drawing/2014/main" id="{C2C5BA8A-186A-4C62-BA0E-EFB1C4A0CDF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31</xdr:col>
      <xdr:colOff>149356</xdr:colOff>
      <xdr:row>199</xdr:row>
      <xdr:rowOff>11766</xdr:rowOff>
    </xdr:from>
    <xdr:to>
      <xdr:col>44</xdr:col>
      <xdr:colOff>379227</xdr:colOff>
      <xdr:row>221</xdr:row>
      <xdr:rowOff>59254</xdr:rowOff>
    </xdr:to>
    <xdr:graphicFrame macro="">
      <xdr:nvGraphicFramePr>
        <xdr:cNvPr id="26" name="Chart 25">
          <a:extLst>
            <a:ext uri="{FF2B5EF4-FFF2-40B4-BE49-F238E27FC236}">
              <a16:creationId xmlns:a16="http://schemas.microsoft.com/office/drawing/2014/main" id="{186D38F0-5833-413A-A6C3-2AC5ED83EB1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user\Downloads\consumul_lunar_de_resurse_energetice_in_republica_moldova_2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v. Consum 2019-2025"/>
      <sheetName val="Gaze naturale"/>
      <sheetName val="Energie termică"/>
      <sheetName val="Energie electrică "/>
    </sheetNames>
    <sheetDataSet>
      <sheetData sheetId="0">
        <row r="2">
          <cell r="CN2">
            <v>2019</v>
          </cell>
          <cell r="CO2">
            <v>2020</v>
          </cell>
          <cell r="CP2">
            <v>2021</v>
          </cell>
          <cell r="CQ2">
            <v>2022</v>
          </cell>
          <cell r="CR2">
            <v>2023</v>
          </cell>
          <cell r="CS2">
            <v>2024</v>
          </cell>
          <cell r="CT2">
            <v>2025</v>
          </cell>
          <cell r="CY2">
            <v>2019</v>
          </cell>
          <cell r="CZ2">
            <v>2020</v>
          </cell>
          <cell r="DA2">
            <v>2021</v>
          </cell>
          <cell r="DB2">
            <v>2022</v>
          </cell>
          <cell r="DC2">
            <v>2023</v>
          </cell>
          <cell r="DD2">
            <v>2024</v>
          </cell>
          <cell r="DE2">
            <v>2025</v>
          </cell>
          <cell r="DJ2">
            <v>2019</v>
          </cell>
          <cell r="DK2">
            <v>2020</v>
          </cell>
          <cell r="DL2">
            <v>2021</v>
          </cell>
          <cell r="DM2">
            <v>2022</v>
          </cell>
          <cell r="DN2">
            <v>2023</v>
          </cell>
          <cell r="DO2">
            <v>2024</v>
          </cell>
          <cell r="DP2">
            <v>2025</v>
          </cell>
          <cell r="DU2">
            <v>2019</v>
          </cell>
          <cell r="DV2">
            <v>2020</v>
          </cell>
          <cell r="DW2">
            <v>2021</v>
          </cell>
          <cell r="DX2">
            <v>2022</v>
          </cell>
          <cell r="DY2">
            <v>2023</v>
          </cell>
          <cell r="DZ2">
            <v>2024</v>
          </cell>
          <cell r="EA2">
            <v>2025</v>
          </cell>
        </row>
        <row r="3">
          <cell r="D3">
            <v>54.24</v>
          </cell>
          <cell r="E3">
            <v>68.3</v>
          </cell>
          <cell r="F3">
            <v>67.599999999999994</v>
          </cell>
          <cell r="G3">
            <v>44.9</v>
          </cell>
          <cell r="H3">
            <v>52.5</v>
          </cell>
          <cell r="I3">
            <v>54.8</v>
          </cell>
          <cell r="J3">
            <v>54.108428033991999</v>
          </cell>
          <cell r="O3">
            <v>35.29</v>
          </cell>
          <cell r="P3">
            <v>50</v>
          </cell>
          <cell r="Q3">
            <v>43.7</v>
          </cell>
          <cell r="R3">
            <v>25.053000000000001</v>
          </cell>
          <cell r="S3">
            <v>31</v>
          </cell>
          <cell r="T3">
            <v>44.7</v>
          </cell>
          <cell r="U3">
            <v>33.305885613439003</v>
          </cell>
          <cell r="Z3">
            <v>19.100000000000001</v>
          </cell>
          <cell r="AA3">
            <v>16.2</v>
          </cell>
          <cell r="AB3">
            <v>35.1</v>
          </cell>
          <cell r="AC3">
            <v>12.026999999999999</v>
          </cell>
          <cell r="AD3">
            <v>11</v>
          </cell>
          <cell r="AE3">
            <v>19.2</v>
          </cell>
          <cell r="AF3">
            <v>25.6</v>
          </cell>
          <cell r="AK3">
            <v>9.4</v>
          </cell>
          <cell r="AL3">
            <v>9.1</v>
          </cell>
          <cell r="AM3">
            <v>14.5</v>
          </cell>
          <cell r="AN3">
            <v>8.6120000000000001</v>
          </cell>
          <cell r="AO3">
            <v>7.2</v>
          </cell>
          <cell r="AP3">
            <v>8</v>
          </cell>
          <cell r="AQ3">
            <v>8.8000000000000007</v>
          </cell>
          <cell r="AV3">
            <v>8.3000000000000007</v>
          </cell>
          <cell r="AW3">
            <v>8.6999999999999993</v>
          </cell>
          <cell r="AX3">
            <v>8.9</v>
          </cell>
          <cell r="AY3">
            <v>7.6</v>
          </cell>
          <cell r="AZ3">
            <v>6.8</v>
          </cell>
          <cell r="BA3">
            <v>7.4</v>
          </cell>
          <cell r="BB3">
            <v>7.3</v>
          </cell>
          <cell r="BG3">
            <v>8.6</v>
          </cell>
          <cell r="BH3">
            <v>9</v>
          </cell>
          <cell r="BI3">
            <v>8.8000000000000007</v>
          </cell>
          <cell r="BJ3">
            <v>8.1</v>
          </cell>
          <cell r="BK3">
            <v>7</v>
          </cell>
          <cell r="BL3">
            <v>7</v>
          </cell>
          <cell r="BM3">
            <v>7</v>
          </cell>
          <cell r="BR3">
            <v>8.4</v>
          </cell>
          <cell r="BS3">
            <v>12.1</v>
          </cell>
          <cell r="BT3">
            <v>10.9</v>
          </cell>
          <cell r="BU3">
            <v>8.1999999999999993</v>
          </cell>
          <cell r="BV3">
            <v>7.7</v>
          </cell>
          <cell r="BW3">
            <v>8.8000000000000007</v>
          </cell>
          <cell r="BX3">
            <v>8.1999999999999993</v>
          </cell>
          <cell r="CB3" t="str">
            <v>Consumatori casnici</v>
          </cell>
          <cell r="CC3">
            <v>13.1</v>
          </cell>
          <cell r="CD3">
            <v>13.1</v>
          </cell>
          <cell r="CE3">
            <v>10.9</v>
          </cell>
          <cell r="CF3">
            <v>11.5</v>
          </cell>
          <cell r="CG3">
            <v>10.7</v>
          </cell>
          <cell r="CH3">
            <v>11</v>
          </cell>
          <cell r="CI3">
            <v>12.6</v>
          </cell>
          <cell r="CM3" t="str">
            <v>Consumatori casnici</v>
          </cell>
          <cell r="CN3">
            <v>28.8</v>
          </cell>
          <cell r="CO3">
            <v>26.3</v>
          </cell>
          <cell r="CP3">
            <v>42.1</v>
          </cell>
          <cell r="CQ3">
            <v>25.8</v>
          </cell>
          <cell r="CR3">
            <v>23.4</v>
          </cell>
          <cell r="CS3">
            <v>13.5</v>
          </cell>
          <cell r="CT3">
            <v>24</v>
          </cell>
          <cell r="CX3" t="str">
            <v>Consumatori casnici</v>
          </cell>
          <cell r="CY3">
            <v>41.3</v>
          </cell>
          <cell r="CZ3">
            <v>40.200000000000003</v>
          </cell>
          <cell r="DA3">
            <v>64.2</v>
          </cell>
          <cell r="DB3">
            <v>56.4</v>
          </cell>
          <cell r="DC3">
            <v>33.1</v>
          </cell>
          <cell r="DD3">
            <v>39.4</v>
          </cell>
          <cell r="DE3">
            <v>33.9</v>
          </cell>
          <cell r="DI3" t="str">
            <v>Consumatori casnici</v>
          </cell>
          <cell r="DJ3">
            <v>52.3</v>
          </cell>
          <cell r="DK3">
            <v>52.1</v>
          </cell>
          <cell r="DL3">
            <v>73.400000000000006</v>
          </cell>
          <cell r="DM3">
            <v>51.9</v>
          </cell>
          <cell r="DN3">
            <v>44.4</v>
          </cell>
          <cell r="DO3">
            <v>39.799999999999997</v>
          </cell>
          <cell r="DP3">
            <v>58.2</v>
          </cell>
          <cell r="DT3" t="str">
            <v>Consumatori casnici</v>
          </cell>
          <cell r="DU3">
            <v>69.099999999999994</v>
          </cell>
          <cell r="DV3">
            <v>65</v>
          </cell>
          <cell r="DW3">
            <v>76.3</v>
          </cell>
          <cell r="DX3">
            <v>73.8</v>
          </cell>
          <cell r="DY3">
            <v>46.2</v>
          </cell>
          <cell r="DZ3">
            <v>61.2</v>
          </cell>
          <cell r="EA3">
            <v>51.5</v>
          </cell>
        </row>
        <row r="4">
          <cell r="D4">
            <v>63</v>
          </cell>
          <cell r="E4">
            <v>70.2</v>
          </cell>
          <cell r="F4">
            <v>55.6</v>
          </cell>
          <cell r="G4">
            <v>22.8</v>
          </cell>
          <cell r="H4">
            <v>62.3</v>
          </cell>
          <cell r="I4">
            <v>66.7</v>
          </cell>
          <cell r="J4">
            <v>62.2</v>
          </cell>
          <cell r="O4">
            <v>46.4</v>
          </cell>
          <cell r="P4">
            <v>54.2</v>
          </cell>
          <cell r="Q4">
            <v>44.2</v>
          </cell>
          <cell r="R4">
            <v>14.7</v>
          </cell>
          <cell r="S4">
            <v>37.1</v>
          </cell>
          <cell r="T4">
            <v>55.5</v>
          </cell>
          <cell r="U4">
            <v>48.7</v>
          </cell>
          <cell r="Z4">
            <v>15.7</v>
          </cell>
          <cell r="AA4">
            <v>16</v>
          </cell>
          <cell r="AB4">
            <v>5.0999999999999996</v>
          </cell>
          <cell r="AC4">
            <v>3.6</v>
          </cell>
          <cell r="AD4">
            <v>10.3</v>
          </cell>
          <cell r="AE4">
            <v>16.7</v>
          </cell>
          <cell r="AF4">
            <v>24.4</v>
          </cell>
          <cell r="AK4">
            <v>4.5</v>
          </cell>
          <cell r="AL4">
            <v>5.2</v>
          </cell>
          <cell r="AM4">
            <v>4.9000000000000004</v>
          </cell>
          <cell r="AN4">
            <v>3.8</v>
          </cell>
          <cell r="AO4">
            <v>3.9</v>
          </cell>
          <cell r="AP4">
            <v>3.7</v>
          </cell>
          <cell r="AQ4">
            <v>4.2</v>
          </cell>
          <cell r="AV4">
            <v>3.6</v>
          </cell>
          <cell r="AW4">
            <v>4.2</v>
          </cell>
          <cell r="AX4">
            <v>3.5</v>
          </cell>
          <cell r="AY4">
            <v>3.3</v>
          </cell>
          <cell r="AZ4">
            <v>3.7</v>
          </cell>
          <cell r="BA4">
            <v>3.3</v>
          </cell>
          <cell r="BB4">
            <v>3.7</v>
          </cell>
          <cell r="BG4">
            <v>3.9</v>
          </cell>
          <cell r="BH4">
            <v>4.5</v>
          </cell>
          <cell r="BI4">
            <v>3.8</v>
          </cell>
          <cell r="BJ4">
            <v>3.4</v>
          </cell>
          <cell r="BK4">
            <v>4</v>
          </cell>
          <cell r="BL4">
            <v>3.2</v>
          </cell>
          <cell r="BM4">
            <v>3.8</v>
          </cell>
          <cell r="BQ4" t="str">
            <v>Sectorul energetic</v>
          </cell>
          <cell r="BR4">
            <v>5.5</v>
          </cell>
          <cell r="BS4">
            <v>13.9</v>
          </cell>
          <cell r="BT4">
            <v>6.6</v>
          </cell>
          <cell r="BU4">
            <v>4</v>
          </cell>
          <cell r="BV4">
            <v>4.3</v>
          </cell>
          <cell r="BW4">
            <v>4</v>
          </cell>
          <cell r="BX4">
            <v>4.5999999999999996</v>
          </cell>
          <cell r="CB4" t="str">
            <v>Sectorul energetic</v>
          </cell>
          <cell r="CC4">
            <v>12.9</v>
          </cell>
          <cell r="CD4">
            <v>0</v>
          </cell>
          <cell r="CE4">
            <v>6.6</v>
          </cell>
          <cell r="CF4">
            <v>1.1000000000000001</v>
          </cell>
          <cell r="CG4">
            <v>8.1999999999999993</v>
          </cell>
          <cell r="CH4">
            <v>12.1</v>
          </cell>
          <cell r="CI4">
            <v>11</v>
          </cell>
          <cell r="CM4" t="str">
            <v>Sectorul energetic</v>
          </cell>
          <cell r="CN4">
            <v>20.3</v>
          </cell>
          <cell r="CO4">
            <v>21.5</v>
          </cell>
          <cell r="CP4">
            <v>28.5</v>
          </cell>
          <cell r="CQ4">
            <v>0.1</v>
          </cell>
          <cell r="CR4">
            <v>11.6</v>
          </cell>
          <cell r="CS4">
            <v>12.4</v>
          </cell>
          <cell r="CT4">
            <v>18.100000000000001</v>
          </cell>
          <cell r="CX4" t="str">
            <v>Sectorul energetic</v>
          </cell>
          <cell r="CY4">
            <v>51.3</v>
          </cell>
          <cell r="CZ4">
            <v>45.2</v>
          </cell>
          <cell r="DA4">
            <v>55.6</v>
          </cell>
          <cell r="DB4">
            <v>50.6</v>
          </cell>
          <cell r="DC4">
            <v>15.5</v>
          </cell>
          <cell r="DD4">
            <v>47.4</v>
          </cell>
          <cell r="DE4">
            <v>45.3</v>
          </cell>
          <cell r="DI4" t="str">
            <v>Sectorul energetic</v>
          </cell>
          <cell r="DJ4">
            <v>59.1</v>
          </cell>
          <cell r="DK4">
            <v>55.3</v>
          </cell>
          <cell r="DL4">
            <v>62.6</v>
          </cell>
          <cell r="DM4">
            <v>47.1</v>
          </cell>
          <cell r="DN4">
            <v>27.8</v>
          </cell>
          <cell r="DO4">
            <v>52.8</v>
          </cell>
          <cell r="DP4">
            <v>67.7</v>
          </cell>
          <cell r="DT4" t="str">
            <v>Sectorul energetic</v>
          </cell>
          <cell r="DU4">
            <v>78.5</v>
          </cell>
          <cell r="DV4">
            <v>66.8</v>
          </cell>
          <cell r="DW4">
            <v>64.2</v>
          </cell>
          <cell r="DX4">
            <v>62.6</v>
          </cell>
          <cell r="DY4">
            <v>25.8</v>
          </cell>
          <cell r="DZ4">
            <v>68.8</v>
          </cell>
          <cell r="EA4">
            <v>64.2</v>
          </cell>
        </row>
        <row r="5">
          <cell r="D5">
            <v>8.9600000000000009</v>
          </cell>
          <cell r="E5">
            <v>9.6999999999999993</v>
          </cell>
          <cell r="F5">
            <v>10.1</v>
          </cell>
          <cell r="G5">
            <v>7.3</v>
          </cell>
          <cell r="H5">
            <v>9.6</v>
          </cell>
          <cell r="I5">
            <v>9.4</v>
          </cell>
          <cell r="J5">
            <v>8.6127958099999997</v>
          </cell>
          <cell r="O5">
            <v>5.6</v>
          </cell>
          <cell r="P5">
            <v>7.3</v>
          </cell>
          <cell r="Q5">
            <v>6.1</v>
          </cell>
          <cell r="R5">
            <v>3.9750000000000001</v>
          </cell>
          <cell r="S5">
            <v>5.0999999999999996</v>
          </cell>
          <cell r="T5">
            <v>7.9</v>
          </cell>
          <cell r="U5">
            <v>5.5860837999999999</v>
          </cell>
          <cell r="Z5">
            <v>1.04</v>
          </cell>
          <cell r="AA5">
            <v>0.9</v>
          </cell>
          <cell r="AB5">
            <v>2.4</v>
          </cell>
          <cell r="AC5">
            <v>0.52100000000000002</v>
          </cell>
          <cell r="AD5">
            <v>1.3</v>
          </cell>
          <cell r="AE5">
            <v>1.4</v>
          </cell>
          <cell r="AF5">
            <v>2.2999999999999998</v>
          </cell>
          <cell r="AK5">
            <v>0.2</v>
          </cell>
          <cell r="AL5">
            <v>0.1</v>
          </cell>
          <cell r="AM5">
            <v>0.2</v>
          </cell>
          <cell r="AN5">
            <v>0.13900000000000001</v>
          </cell>
          <cell r="AO5">
            <v>1.1000000000000001</v>
          </cell>
          <cell r="AP5">
            <v>0.1</v>
          </cell>
          <cell r="AQ5">
            <v>0.16</v>
          </cell>
          <cell r="AV5">
            <v>0.1</v>
          </cell>
          <cell r="AW5">
            <v>0.1</v>
          </cell>
          <cell r="AX5">
            <v>0.1</v>
          </cell>
          <cell r="AY5">
            <v>0.1</v>
          </cell>
          <cell r="AZ5">
            <v>1.1000000000000001</v>
          </cell>
          <cell r="BA5">
            <v>0.1</v>
          </cell>
          <cell r="BB5">
            <v>0.106878</v>
          </cell>
          <cell r="BG5">
            <v>0.1</v>
          </cell>
          <cell r="BH5">
            <v>0.1</v>
          </cell>
          <cell r="BI5">
            <v>0.1</v>
          </cell>
          <cell r="BJ5">
            <v>0.1</v>
          </cell>
          <cell r="BK5">
            <v>1.1000000000000001</v>
          </cell>
          <cell r="BL5">
            <v>0.1</v>
          </cell>
          <cell r="BM5">
            <v>0.10312</v>
          </cell>
          <cell r="BQ5" t="str">
            <v>Instituții publice</v>
          </cell>
          <cell r="BR5">
            <v>0.1</v>
          </cell>
          <cell r="BS5">
            <v>0.1</v>
          </cell>
          <cell r="BT5">
            <v>0.1</v>
          </cell>
          <cell r="BU5">
            <v>0.1</v>
          </cell>
          <cell r="BV5">
            <v>0.2</v>
          </cell>
          <cell r="BW5">
            <v>0.1</v>
          </cell>
          <cell r="BX5">
            <v>0.13178499999999999</v>
          </cell>
          <cell r="CB5" t="str">
            <v>Instituții publice</v>
          </cell>
          <cell r="CC5">
            <v>0.2</v>
          </cell>
          <cell r="CD5">
            <v>0</v>
          </cell>
          <cell r="CE5">
            <v>0.1</v>
          </cell>
          <cell r="CF5">
            <v>0.2</v>
          </cell>
          <cell r="CG5">
            <v>0.3</v>
          </cell>
          <cell r="CH5">
            <v>0.2</v>
          </cell>
          <cell r="CI5">
            <v>0.22823599999999999</v>
          </cell>
          <cell r="CM5" t="str">
            <v>Instituții publice</v>
          </cell>
          <cell r="CN5">
            <v>2.8</v>
          </cell>
          <cell r="CO5">
            <v>0.8</v>
          </cell>
          <cell r="CP5">
            <v>3.9</v>
          </cell>
          <cell r="CQ5">
            <v>1.4</v>
          </cell>
          <cell r="CR5">
            <v>2.6</v>
          </cell>
          <cell r="CS5">
            <v>0.6</v>
          </cell>
          <cell r="CT5">
            <v>2.2999999999999998</v>
          </cell>
          <cell r="CX5" t="str">
            <v>Instituții publice</v>
          </cell>
          <cell r="CY5">
            <v>6.2</v>
          </cell>
          <cell r="CZ5">
            <v>4.3</v>
          </cell>
          <cell r="DA5">
            <v>8.4</v>
          </cell>
          <cell r="DB5">
            <v>7.4</v>
          </cell>
          <cell r="DC5">
            <v>5.8</v>
          </cell>
          <cell r="DD5">
            <v>6.8</v>
          </cell>
          <cell r="DE5">
            <v>5.6</v>
          </cell>
          <cell r="DI5" t="str">
            <v>Instituții publice</v>
          </cell>
          <cell r="DJ5">
            <v>8.6999999999999993</v>
          </cell>
          <cell r="DK5">
            <v>8.1999999999999993</v>
          </cell>
          <cell r="DL5">
            <v>10.4</v>
          </cell>
          <cell r="DM5">
            <v>6.6</v>
          </cell>
          <cell r="DN5">
            <v>8.3000000000000007</v>
          </cell>
          <cell r="DO5">
            <v>7.7</v>
          </cell>
          <cell r="DP5">
            <v>10.3</v>
          </cell>
          <cell r="DT5" t="str">
            <v>Instituții publice</v>
          </cell>
          <cell r="DU5">
            <v>11.6</v>
          </cell>
          <cell r="DV5">
            <v>9.8000000000000007</v>
          </cell>
          <cell r="DW5">
            <v>10.4</v>
          </cell>
          <cell r="DX5">
            <v>9.4</v>
          </cell>
          <cell r="DY5">
            <v>8.6999999999999993</v>
          </cell>
          <cell r="DZ5">
            <v>11.4</v>
          </cell>
          <cell r="EA5">
            <v>8.9</v>
          </cell>
        </row>
        <row r="6">
          <cell r="D6">
            <v>29.33</v>
          </cell>
          <cell r="E6">
            <v>23.799999999999997</v>
          </cell>
          <cell r="F6">
            <v>42.9</v>
          </cell>
          <cell r="G6">
            <v>26.8</v>
          </cell>
          <cell r="H6">
            <v>13.4</v>
          </cell>
          <cell r="I6">
            <v>12.4</v>
          </cell>
          <cell r="J6">
            <v>10.4</v>
          </cell>
          <cell r="O6">
            <v>26.9</v>
          </cell>
          <cell r="P6">
            <v>19.200000000000003</v>
          </cell>
          <cell r="Q6">
            <v>47.7</v>
          </cell>
          <cell r="R6">
            <v>19.260000000000002</v>
          </cell>
          <cell r="S6">
            <v>10.8</v>
          </cell>
          <cell r="T6">
            <v>15</v>
          </cell>
          <cell r="U6">
            <v>8.3000000000000007</v>
          </cell>
          <cell r="Z6">
            <v>27.279999999999998</v>
          </cell>
          <cell r="AA6">
            <v>10.899999999999999</v>
          </cell>
          <cell r="AB6">
            <v>25.6</v>
          </cell>
          <cell r="AC6">
            <v>13.468999999999999</v>
          </cell>
          <cell r="AD6">
            <v>15.1</v>
          </cell>
          <cell r="AE6">
            <v>8.4</v>
          </cell>
          <cell r="AF6">
            <v>7.400000000000003</v>
          </cell>
          <cell r="AK6">
            <v>24.2</v>
          </cell>
          <cell r="AL6">
            <v>9.8000000000000007</v>
          </cell>
          <cell r="AM6">
            <v>24.4</v>
          </cell>
          <cell r="AN6">
            <v>14.802</v>
          </cell>
          <cell r="AO6">
            <v>14.1</v>
          </cell>
          <cell r="AP6">
            <v>6</v>
          </cell>
          <cell r="AQ6">
            <v>7.4</v>
          </cell>
          <cell r="AV6">
            <v>16.7</v>
          </cell>
          <cell r="AW6">
            <v>9.8999999999999986</v>
          </cell>
          <cell r="AX6">
            <v>17.899999999999999</v>
          </cell>
          <cell r="AY6">
            <v>15.099999999999998</v>
          </cell>
          <cell r="AZ6">
            <v>4.9000000000000004</v>
          </cell>
          <cell r="BA6">
            <v>3.2</v>
          </cell>
          <cell r="BB6">
            <v>4.8</v>
          </cell>
          <cell r="BG6">
            <v>14.799999999999999</v>
          </cell>
          <cell r="BH6">
            <v>10.6</v>
          </cell>
          <cell r="BI6">
            <v>9.1000000000000014</v>
          </cell>
          <cell r="BJ6">
            <v>14.9</v>
          </cell>
          <cell r="BK6">
            <v>3.9</v>
          </cell>
          <cell r="BL6">
            <v>1.8</v>
          </cell>
          <cell r="BM6">
            <v>3.7</v>
          </cell>
          <cell r="BQ6" t="str">
            <v>Agenți economici</v>
          </cell>
          <cell r="BR6">
            <v>12.7</v>
          </cell>
          <cell r="BS6">
            <v>10.299999999999999</v>
          </cell>
          <cell r="BT6">
            <v>7.7000000000000011</v>
          </cell>
          <cell r="BU6">
            <v>12.100000000000001</v>
          </cell>
          <cell r="BV6">
            <v>2.6</v>
          </cell>
          <cell r="BW6">
            <v>2.1</v>
          </cell>
          <cell r="BX6">
            <v>3.5</v>
          </cell>
          <cell r="CB6" t="str">
            <v>Agenți economici</v>
          </cell>
          <cell r="CC6">
            <v>12.299999999999999</v>
          </cell>
          <cell r="CD6">
            <v>0</v>
          </cell>
          <cell r="CE6">
            <v>7.7000000000000011</v>
          </cell>
          <cell r="CF6">
            <v>15.299999999999999</v>
          </cell>
          <cell r="CG6">
            <v>4.3</v>
          </cell>
          <cell r="CH6">
            <v>2.1</v>
          </cell>
          <cell r="CI6">
            <v>3.8</v>
          </cell>
          <cell r="CM6" t="str">
            <v>Agenți economici</v>
          </cell>
          <cell r="CN6">
            <v>16.599999999999998</v>
          </cell>
          <cell r="CO6">
            <v>15.100000000000001</v>
          </cell>
          <cell r="CP6">
            <v>16.5</v>
          </cell>
          <cell r="CQ6">
            <v>17.399999999999999</v>
          </cell>
          <cell r="CR6">
            <v>8.1999999999999993</v>
          </cell>
          <cell r="CS6">
            <v>2.9</v>
          </cell>
          <cell r="CT6">
            <v>4.9000000000000004</v>
          </cell>
          <cell r="CX6" t="str">
            <v>Agenți economici</v>
          </cell>
          <cell r="CY6">
            <v>20.900000000000006</v>
          </cell>
          <cell r="CZ6">
            <v>20.700000000000003</v>
          </cell>
          <cell r="DA6">
            <v>27.4</v>
          </cell>
          <cell r="DB6">
            <v>35.300000000000004</v>
          </cell>
          <cell r="DC6">
            <v>10.4</v>
          </cell>
          <cell r="DD6">
            <v>7.9</v>
          </cell>
          <cell r="DE6">
            <v>8.6</v>
          </cell>
          <cell r="DI6" t="str">
            <v>Agenți economici</v>
          </cell>
          <cell r="DJ6">
            <v>24.4</v>
          </cell>
          <cell r="DK6">
            <v>26.5</v>
          </cell>
          <cell r="DL6">
            <v>31.4</v>
          </cell>
          <cell r="DM6">
            <v>31.300000000000004</v>
          </cell>
          <cell r="DN6">
            <v>13.5</v>
          </cell>
          <cell r="DO6">
            <v>7.8</v>
          </cell>
          <cell r="DP6">
            <v>12.7</v>
          </cell>
          <cell r="DT6" t="str">
            <v>Agenți economici</v>
          </cell>
          <cell r="DU6">
            <v>31.299999999999997</v>
          </cell>
          <cell r="DV6">
            <v>30.200000000000003</v>
          </cell>
          <cell r="DW6">
            <v>31.899999999999991</v>
          </cell>
          <cell r="DX6">
            <v>41.9</v>
          </cell>
          <cell r="DY6">
            <v>15.4</v>
          </cell>
          <cell r="DZ6">
            <v>13.2</v>
          </cell>
          <cell r="EA6">
            <v>10.9</v>
          </cell>
        </row>
        <row r="9">
          <cell r="D9">
            <v>197240.50400000002</v>
          </cell>
          <cell r="E9">
            <v>210967.21900000001</v>
          </cell>
          <cell r="F9">
            <v>206309.185</v>
          </cell>
          <cell r="G9">
            <v>196037.41800000001</v>
          </cell>
          <cell r="H9">
            <v>204763.20650000003</v>
          </cell>
          <cell r="I9">
            <v>220869.421</v>
          </cell>
          <cell r="J9">
            <v>198872.66496999998</v>
          </cell>
          <cell r="O9">
            <v>128542.39</v>
          </cell>
          <cell r="P9">
            <v>166311.799</v>
          </cell>
          <cell r="Q9">
            <v>162339.00900000002</v>
          </cell>
          <cell r="R9">
            <v>118116.66100000001</v>
          </cell>
          <cell r="S9">
            <v>104749.626</v>
          </cell>
          <cell r="T9">
            <v>166258.90572291001</v>
          </cell>
          <cell r="U9">
            <v>146367.92735000001</v>
          </cell>
          <cell r="Z9">
            <v>19045.734999999997</v>
          </cell>
          <cell r="AA9">
            <v>17297.707000000002</v>
          </cell>
          <cell r="AB9">
            <v>22106.361000000001</v>
          </cell>
          <cell r="AC9">
            <v>13024.41</v>
          </cell>
          <cell r="AD9">
            <v>11420.7564</v>
          </cell>
          <cell r="AE9">
            <v>33577.139026119999</v>
          </cell>
          <cell r="AF9">
            <v>54271.659966159998</v>
          </cell>
          <cell r="AK9">
            <v>12482.727999999999</v>
          </cell>
          <cell r="AL9">
            <v>12723.968999999999</v>
          </cell>
          <cell r="AM9">
            <v>11970.133</v>
          </cell>
          <cell r="AN9">
            <v>11296.002</v>
          </cell>
          <cell r="AO9">
            <v>8477.4395999999979</v>
          </cell>
          <cell r="AP9">
            <v>8175.7772666499995</v>
          </cell>
          <cell r="AQ9">
            <v>9241.4664400000001</v>
          </cell>
          <cell r="AV9">
            <v>10077.838</v>
          </cell>
          <cell r="AW9">
            <v>8783.1110000000008</v>
          </cell>
          <cell r="AX9">
            <v>8801.8559999999998</v>
          </cell>
          <cell r="AY9">
            <v>8998.1470000000008</v>
          </cell>
          <cell r="AZ9">
            <v>7025.3926999999994</v>
          </cell>
          <cell r="BA9">
            <v>7383.8169129300004</v>
          </cell>
          <cell r="BB9">
            <v>7297.9036400299992</v>
          </cell>
          <cell r="BG9">
            <v>11173.636</v>
          </cell>
          <cell r="BH9">
            <v>10830.449000000001</v>
          </cell>
          <cell r="BI9">
            <v>10075.918</v>
          </cell>
          <cell r="BJ9">
            <v>8546.4179999999997</v>
          </cell>
          <cell r="BK9">
            <v>9302.0753999999997</v>
          </cell>
          <cell r="BL9">
            <v>8274.7695565899994</v>
          </cell>
          <cell r="BM9">
            <v>8181.4455635800005</v>
          </cell>
          <cell r="BR9">
            <v>11114.287</v>
          </cell>
          <cell r="BS9">
            <v>13799.767</v>
          </cell>
          <cell r="BT9">
            <v>12251.032999999999</v>
          </cell>
          <cell r="BU9">
            <v>10842.898000000001</v>
          </cell>
          <cell r="BV9">
            <v>10231.025</v>
          </cell>
          <cell r="BW9">
            <v>9219.6689716499986</v>
          </cell>
          <cell r="BX9">
            <v>9811.3280710799991</v>
          </cell>
          <cell r="CB9" t="str">
            <v>Consumatori casnici</v>
          </cell>
          <cell r="CC9">
            <v>15342.905000000001</v>
          </cell>
          <cell r="CD9">
            <v>14562.921</v>
          </cell>
          <cell r="CE9">
            <v>15495.198</v>
          </cell>
          <cell r="CF9">
            <v>15041.655999999999</v>
          </cell>
          <cell r="CG9">
            <v>14868.851400000001</v>
          </cell>
          <cell r="CH9">
            <v>11968.913326129999</v>
          </cell>
          <cell r="CI9">
            <v>11747.381669999999</v>
          </cell>
          <cell r="CM9" t="str">
            <v>Consumatori casnici</v>
          </cell>
          <cell r="CN9">
            <v>47623.88</v>
          </cell>
          <cell r="CO9">
            <v>72210.432000000001</v>
          </cell>
          <cell r="CP9">
            <v>102193.01800000001</v>
          </cell>
          <cell r="CQ9">
            <v>14923.217000000001</v>
          </cell>
          <cell r="CR9">
            <v>45009.097699999998</v>
          </cell>
          <cell r="CS9">
            <v>11728.227867290001</v>
          </cell>
          <cell r="CT9">
            <v>29915.927100000001</v>
          </cell>
          <cell r="CX9" t="str">
            <v>Consumatori casnici</v>
          </cell>
          <cell r="CY9">
            <v>164038.326</v>
          </cell>
          <cell r="CZ9">
            <v>134041.51500000001</v>
          </cell>
          <cell r="DA9">
            <v>194234.42300000001</v>
          </cell>
          <cell r="DB9">
            <v>189527.10500000001</v>
          </cell>
          <cell r="DC9">
            <v>158799.7236</v>
          </cell>
          <cell r="DD9">
            <v>171144.37795619998</v>
          </cell>
          <cell r="DE9">
            <v>142725.057</v>
          </cell>
          <cell r="DI9" t="str">
            <v>Consumatori casnici</v>
          </cell>
          <cell r="DJ9">
            <v>205926.41800000001</v>
          </cell>
          <cell r="DK9">
            <v>170069.92200000002</v>
          </cell>
          <cell r="DL9">
            <v>226890.375</v>
          </cell>
          <cell r="DM9">
            <v>178127.44200000001</v>
          </cell>
          <cell r="DN9">
            <v>188878.69819999998</v>
          </cell>
          <cell r="DO9">
            <v>179005.11711364001</v>
          </cell>
          <cell r="DP9">
            <v>212417.12138815</v>
          </cell>
          <cell r="DT9" t="str">
            <v>Consumatori casnici</v>
          </cell>
          <cell r="DU9">
            <v>236344.66199999998</v>
          </cell>
          <cell r="DV9">
            <v>229697.98300000001</v>
          </cell>
          <cell r="DW9">
            <v>223037.04399999999</v>
          </cell>
          <cell r="DX9">
            <v>217604.68299999999</v>
          </cell>
          <cell r="DY9">
            <v>188267.06569999998</v>
          </cell>
          <cell r="DZ9">
            <v>211211.60935988999</v>
          </cell>
          <cell r="EA9">
            <v>195026.62995999999</v>
          </cell>
        </row>
        <row r="10">
          <cell r="D10">
            <v>35176.642</v>
          </cell>
          <cell r="E10">
            <v>40174.129000000001</v>
          </cell>
          <cell r="F10">
            <v>38225.951000000001</v>
          </cell>
          <cell r="G10">
            <v>37738.909</v>
          </cell>
          <cell r="H10">
            <v>40115.754500000003</v>
          </cell>
          <cell r="I10">
            <v>43009.133121939994</v>
          </cell>
          <cell r="J10">
            <v>41521.71397112</v>
          </cell>
          <cell r="O10">
            <v>21547.136999999999</v>
          </cell>
          <cell r="P10">
            <v>27149.75</v>
          </cell>
          <cell r="Q10">
            <v>26595.388999999999</v>
          </cell>
          <cell r="R10">
            <v>22968.573</v>
          </cell>
          <cell r="S10">
            <v>20456.336799999997</v>
          </cell>
          <cell r="T10">
            <v>31966.669394379998</v>
          </cell>
          <cell r="U10">
            <v>26635.596210669995</v>
          </cell>
          <cell r="Z10">
            <v>3307.1059999999998</v>
          </cell>
          <cell r="AA10">
            <v>3187.5649999999996</v>
          </cell>
          <cell r="AB10">
            <v>6200.2049999999999</v>
          </cell>
          <cell r="AC10">
            <v>2804.5250000000001</v>
          </cell>
          <cell r="AD10">
            <v>1218.5639000000001</v>
          </cell>
          <cell r="AE10">
            <v>6591.8823784199994</v>
          </cell>
          <cell r="AF10">
            <v>12136.403509039999</v>
          </cell>
          <cell r="AK10">
            <v>698.83500000000004</v>
          </cell>
          <cell r="AL10">
            <v>445.88500000000005</v>
          </cell>
          <cell r="AM10">
            <v>747.22399999999993</v>
          </cell>
          <cell r="AN10">
            <v>757.25099999999998</v>
          </cell>
          <cell r="AO10">
            <v>736.74770000000001</v>
          </cell>
          <cell r="AP10">
            <v>768.28831839000009</v>
          </cell>
          <cell r="AQ10">
            <v>800.08578</v>
          </cell>
          <cell r="AV10">
            <v>341.74799999999999</v>
          </cell>
          <cell r="AW10">
            <v>130.923</v>
          </cell>
          <cell r="AX10">
            <v>325.94400000000002</v>
          </cell>
          <cell r="AY10">
            <v>475.86799999999999</v>
          </cell>
          <cell r="AZ10">
            <v>435.71909999999997</v>
          </cell>
          <cell r="BA10">
            <v>406.29890812999997</v>
          </cell>
          <cell r="BB10">
            <v>437.29511401999997</v>
          </cell>
          <cell r="BG10">
            <v>403.68900000000002</v>
          </cell>
          <cell r="BH10">
            <v>161.411</v>
          </cell>
          <cell r="BI10">
            <v>388.06799999999998</v>
          </cell>
          <cell r="BJ10">
            <v>381.20400000000001</v>
          </cell>
          <cell r="BK10">
            <v>484.3288</v>
          </cell>
          <cell r="BL10">
            <v>409.89494834999999</v>
          </cell>
          <cell r="BM10">
            <v>400.73590734999999</v>
          </cell>
          <cell r="BR10">
            <v>555.62199999999996</v>
          </cell>
          <cell r="BS10">
            <v>191.1</v>
          </cell>
          <cell r="BT10">
            <v>692.69100000000003</v>
          </cell>
          <cell r="BU10">
            <v>619.0150000000001</v>
          </cell>
          <cell r="BV10">
            <v>697.0453</v>
          </cell>
          <cell r="BW10">
            <v>646.19618463999996</v>
          </cell>
          <cell r="BX10">
            <v>768.00120844000003</v>
          </cell>
          <cell r="CB10" t="str">
            <v>Instituții publice</v>
          </cell>
          <cell r="CC10">
            <v>1011.6180000000001</v>
          </cell>
          <cell r="CD10">
            <v>205.65099999999998</v>
          </cell>
          <cell r="CE10">
            <v>1010.2569999999999</v>
          </cell>
          <cell r="CF10">
            <v>1003.8860000000001</v>
          </cell>
          <cell r="CG10">
            <v>1337.4961000000001</v>
          </cell>
          <cell r="CH10">
            <v>1034.72997805</v>
          </cell>
          <cell r="CI10">
            <v>1203.4430399999999</v>
          </cell>
          <cell r="CM10" t="str">
            <v>Instituții publice</v>
          </cell>
          <cell r="CN10">
            <v>10688.350999999999</v>
          </cell>
          <cell r="CO10">
            <v>3353.5140000000001</v>
          </cell>
          <cell r="CP10">
            <v>15660.733</v>
          </cell>
          <cell r="CQ10">
            <v>3335.6639999999998</v>
          </cell>
          <cell r="CR10">
            <v>9433.2021000000004</v>
          </cell>
          <cell r="CS10">
            <v>1372.72949868</v>
          </cell>
          <cell r="CT10">
            <v>8765.3451999999997</v>
          </cell>
          <cell r="CX10" t="str">
            <v>Instituții publice</v>
          </cell>
          <cell r="CY10">
            <v>28317.573</v>
          </cell>
          <cell r="CZ10">
            <v>20415.789999999997</v>
          </cell>
          <cell r="DA10">
            <v>37255.486000000004</v>
          </cell>
          <cell r="DB10">
            <v>31951.796999999999</v>
          </cell>
          <cell r="DC10">
            <v>27121.832299999998</v>
          </cell>
          <cell r="DD10">
            <v>31955.220759110001</v>
          </cell>
          <cell r="DE10">
            <v>27386.213</v>
          </cell>
          <cell r="DI10" t="str">
            <v>Instituții publice</v>
          </cell>
          <cell r="DJ10">
            <v>37975.278999999995</v>
          </cell>
          <cell r="DK10">
            <v>29163.920999999998</v>
          </cell>
          <cell r="DL10">
            <v>38981.64</v>
          </cell>
          <cell r="DM10">
            <v>29606.578999999998</v>
          </cell>
          <cell r="DN10">
            <v>37182.294999999998</v>
          </cell>
          <cell r="DO10">
            <v>32574.485252769999</v>
          </cell>
          <cell r="DP10">
            <v>42836.026005990003</v>
          </cell>
          <cell r="DT10" t="str">
            <v>Instituții publice</v>
          </cell>
          <cell r="DU10">
            <v>45331.225000000006</v>
          </cell>
          <cell r="DV10">
            <v>38100.555</v>
          </cell>
          <cell r="DW10">
            <v>36396.493000000002</v>
          </cell>
          <cell r="DX10">
            <v>34585.767999999996</v>
          </cell>
          <cell r="DY10">
            <v>35996.065800000004</v>
          </cell>
          <cell r="DZ10">
            <v>42364.510525219994</v>
          </cell>
          <cell r="EA10">
            <v>37153.82458</v>
          </cell>
        </row>
        <row r="11">
          <cell r="D11">
            <v>23304.497000000003</v>
          </cell>
          <cell r="E11">
            <v>26773.522000000001</v>
          </cell>
          <cell r="F11">
            <v>24464.696</v>
          </cell>
          <cell r="G11">
            <v>22915.856</v>
          </cell>
          <cell r="H11">
            <v>22675.310400000002</v>
          </cell>
          <cell r="I11">
            <v>25083.380052199998</v>
          </cell>
          <cell r="J11">
            <v>22905.657776310003</v>
          </cell>
          <cell r="O11">
            <v>12216.659000000001</v>
          </cell>
          <cell r="P11">
            <v>15655.692000000001</v>
          </cell>
          <cell r="Q11">
            <v>16829.579999999998</v>
          </cell>
          <cell r="R11">
            <v>11646.738000000001</v>
          </cell>
          <cell r="S11">
            <v>10234.306500000001</v>
          </cell>
          <cell r="T11">
            <v>16998.970987180001</v>
          </cell>
          <cell r="U11">
            <v>15016.57521649</v>
          </cell>
          <cell r="Z11">
            <v>1593.9810000000002</v>
          </cell>
          <cell r="AA11">
            <v>1328.1610000000001</v>
          </cell>
          <cell r="AB11">
            <v>3658.2039999999997</v>
          </cell>
          <cell r="AC11">
            <v>1069.2249999999999</v>
          </cell>
          <cell r="AD11">
            <v>690.22209999999995</v>
          </cell>
          <cell r="AE11">
            <v>3049.4946055699997</v>
          </cell>
          <cell r="AF11">
            <v>5694.5839504399992</v>
          </cell>
          <cell r="AK11">
            <v>404.58600000000001</v>
          </cell>
          <cell r="AL11">
            <v>435.226</v>
          </cell>
          <cell r="AM11">
            <v>554.03800000000001</v>
          </cell>
          <cell r="AN11">
            <v>458.34</v>
          </cell>
          <cell r="AO11">
            <v>394.74289999999996</v>
          </cell>
          <cell r="AP11">
            <v>412.46487000000002</v>
          </cell>
          <cell r="AQ11">
            <v>467.14223799999996</v>
          </cell>
          <cell r="AV11">
            <v>339.88299999999998</v>
          </cell>
          <cell r="AW11">
            <v>324.30099999999999</v>
          </cell>
          <cell r="AX11">
            <v>400.86600000000004</v>
          </cell>
          <cell r="AY11">
            <v>371.70800000000003</v>
          </cell>
          <cell r="AZ11">
            <v>413.32100000000003</v>
          </cell>
          <cell r="BA11">
            <v>373.31434200000001</v>
          </cell>
          <cell r="BB11">
            <v>379.47407600000003</v>
          </cell>
          <cell r="BG11">
            <v>401.02499999999998</v>
          </cell>
          <cell r="BH11">
            <v>384.88799999999998</v>
          </cell>
          <cell r="BI11">
            <v>431.25200000000001</v>
          </cell>
          <cell r="BJ11">
            <v>382.25299999999999</v>
          </cell>
          <cell r="BK11">
            <v>412.05670000000003</v>
          </cell>
          <cell r="BL11">
            <v>469.44863499999997</v>
          </cell>
          <cell r="BM11">
            <v>440.73235503000001</v>
          </cell>
          <cell r="BR11">
            <v>539.18600000000004</v>
          </cell>
          <cell r="BS11">
            <v>840.87300000000005</v>
          </cell>
          <cell r="BT11">
            <v>523.55300000000011</v>
          </cell>
          <cell r="BU11">
            <v>516.48599999999999</v>
          </cell>
          <cell r="BV11">
            <v>496.10540000000003</v>
          </cell>
          <cell r="BW11">
            <v>501.46588758000001</v>
          </cell>
          <cell r="BX11">
            <v>542.19172966999997</v>
          </cell>
          <cell r="CB11" t="str">
            <v>Agenți economici</v>
          </cell>
          <cell r="CC11">
            <v>793.55799999999999</v>
          </cell>
          <cell r="CD11">
            <v>1338.117</v>
          </cell>
          <cell r="CE11">
            <v>771.49900000000002</v>
          </cell>
          <cell r="CF11">
            <v>774.59400000000005</v>
          </cell>
          <cell r="CG11">
            <v>837.13630000000001</v>
          </cell>
          <cell r="CH11">
            <v>631.55054989999996</v>
          </cell>
          <cell r="CI11">
            <v>749.46130999999991</v>
          </cell>
          <cell r="CM11" t="str">
            <v>Agenți economici</v>
          </cell>
          <cell r="CN11">
            <v>5940.5119999999997</v>
          </cell>
          <cell r="CO11">
            <v>5743.5959999999995</v>
          </cell>
          <cell r="CP11">
            <v>8987.9629999999997</v>
          </cell>
          <cell r="CQ11">
            <v>2308.4839999999999</v>
          </cell>
          <cell r="CR11">
            <v>5185.6421</v>
          </cell>
          <cell r="CS11">
            <v>778.96202922999998</v>
          </cell>
          <cell r="CT11">
            <v>3664.9773</v>
          </cell>
          <cell r="CX11" t="str">
            <v>Agenți economici</v>
          </cell>
          <cell r="CY11">
            <v>17466.159</v>
          </cell>
          <cell r="CZ11">
            <v>12999.538</v>
          </cell>
          <cell r="DA11">
            <v>23586.213</v>
          </cell>
          <cell r="DB11">
            <v>20319.304</v>
          </cell>
          <cell r="DC11">
            <v>13907.809399999998</v>
          </cell>
          <cell r="DD11">
            <v>17338.925744200002</v>
          </cell>
          <cell r="DE11">
            <v>14504.3603</v>
          </cell>
          <cell r="DI11" t="str">
            <v>Agenți economici</v>
          </cell>
          <cell r="DJ11">
            <v>26700.851999999999</v>
          </cell>
          <cell r="DK11">
            <v>25020.880999999998</v>
          </cell>
          <cell r="DL11">
            <v>33461.644999999997</v>
          </cell>
          <cell r="DM11">
            <v>24043.129000000001</v>
          </cell>
          <cell r="DN11">
            <v>21335.5406</v>
          </cell>
          <cell r="DO11">
            <v>19026.960460220002</v>
          </cell>
          <cell r="DP11">
            <v>25475.692768879999</v>
          </cell>
          <cell r="DT11" t="str">
            <v>Agenți economici</v>
          </cell>
          <cell r="DU11">
            <v>31718.508999999998</v>
          </cell>
          <cell r="DV11">
            <v>33603.212</v>
          </cell>
          <cell r="DW11">
            <v>30808.118999999999</v>
          </cell>
          <cell r="DX11">
            <v>30305.970999999998</v>
          </cell>
          <cell r="DY11">
            <v>21053.168900000001</v>
          </cell>
          <cell r="DZ11">
            <v>24953.637960240001</v>
          </cell>
          <cell r="EA11">
            <v>22084.26554</v>
          </cell>
        </row>
        <row r="12">
          <cell r="DT12" t="str">
            <v>Total consumatori (lunar)</v>
          </cell>
          <cell r="DU12">
            <v>313394.39600000001</v>
          </cell>
          <cell r="DV12">
            <v>301401.75</v>
          </cell>
          <cell r="DW12">
            <v>290241.65600000002</v>
          </cell>
          <cell r="DX12">
            <v>282496.42200000002</v>
          </cell>
          <cell r="DY12">
            <v>245316.30039999998</v>
          </cell>
          <cell r="DZ12">
            <v>278529.75784534996</v>
          </cell>
          <cell r="EA12">
            <v>254264.72008</v>
          </cell>
        </row>
        <row r="14">
          <cell r="D14">
            <v>138931.43300000002</v>
          </cell>
          <cell r="E14">
            <v>158330.52000000002</v>
          </cell>
          <cell r="F14">
            <v>161491.16899999999</v>
          </cell>
          <cell r="G14">
            <v>137108.61499999999</v>
          </cell>
          <cell r="H14">
            <v>157103.89188000001</v>
          </cell>
          <cell r="I14">
            <v>160396.614</v>
          </cell>
          <cell r="J14">
            <v>161561.92635999998</v>
          </cell>
          <cell r="O14">
            <v>138725.204</v>
          </cell>
          <cell r="P14">
            <v>147841.91700000002</v>
          </cell>
          <cell r="Q14">
            <v>153523.98699999999</v>
          </cell>
          <cell r="R14">
            <v>137175.223</v>
          </cell>
          <cell r="S14">
            <v>138888.19289999999</v>
          </cell>
          <cell r="T14">
            <v>161348.23499999999</v>
          </cell>
          <cell r="U14">
            <v>161186.76173999999</v>
          </cell>
          <cell r="Z14">
            <v>129475.06</v>
          </cell>
          <cell r="AA14">
            <v>132939.51500000001</v>
          </cell>
          <cell r="AB14">
            <v>149362.91700000002</v>
          </cell>
          <cell r="AC14">
            <v>133695.68300000002</v>
          </cell>
          <cell r="AD14">
            <v>126221.83278</v>
          </cell>
          <cell r="AE14">
            <v>141889.43900000001</v>
          </cell>
          <cell r="AF14">
            <v>154633.79201</v>
          </cell>
          <cell r="AK14">
            <v>129382.159</v>
          </cell>
          <cell r="AL14">
            <v>134218.36499999999</v>
          </cell>
          <cell r="AM14">
            <v>142063.53100000002</v>
          </cell>
          <cell r="AN14">
            <v>135070.454</v>
          </cell>
          <cell r="AO14">
            <v>139850.29655</v>
          </cell>
          <cell r="AP14">
            <v>144638.83600000001</v>
          </cell>
          <cell r="AQ14">
            <v>139018.90643</v>
          </cell>
          <cell r="AV14">
            <v>130147.947</v>
          </cell>
          <cell r="AW14">
            <v>134582.791</v>
          </cell>
          <cell r="AX14">
            <v>139468.625</v>
          </cell>
          <cell r="AY14">
            <v>131979.905</v>
          </cell>
          <cell r="AZ14">
            <v>133734.19834</v>
          </cell>
          <cell r="BA14">
            <v>152157.40899999999</v>
          </cell>
          <cell r="BB14">
            <v>152062.065</v>
          </cell>
          <cell r="BG14">
            <v>127242.32</v>
          </cell>
          <cell r="BH14">
            <v>135282.23499999999</v>
          </cell>
          <cell r="BI14">
            <v>139423.19500000001</v>
          </cell>
          <cell r="BJ14">
            <v>131417.394</v>
          </cell>
          <cell r="BK14">
            <v>125808.92586</v>
          </cell>
          <cell r="BL14">
            <v>142985.56900000002</v>
          </cell>
          <cell r="BM14">
            <v>140671.06919000001</v>
          </cell>
          <cell r="BR14">
            <v>123343.749</v>
          </cell>
          <cell r="BS14">
            <v>130836.762</v>
          </cell>
          <cell r="BT14">
            <v>133146.269</v>
          </cell>
          <cell r="BU14">
            <v>126209.80100000001</v>
          </cell>
          <cell r="BV14">
            <v>125939.39730000001</v>
          </cell>
          <cell r="BW14">
            <v>139921.12299999999</v>
          </cell>
          <cell r="BX14">
            <v>133955.85738</v>
          </cell>
          <cell r="CB14" t="str">
            <v>Consumatori casnici</v>
          </cell>
          <cell r="CC14">
            <v>152405.992</v>
          </cell>
          <cell r="CD14">
            <v>149722.40600000002</v>
          </cell>
          <cell r="CE14">
            <v>150192.72500000001</v>
          </cell>
          <cell r="CF14">
            <v>145734.64299999998</v>
          </cell>
          <cell r="CG14">
            <v>137206.97574999998</v>
          </cell>
          <cell r="CH14">
            <v>139839.47399999999</v>
          </cell>
          <cell r="CI14">
            <v>146631.3768</v>
          </cell>
          <cell r="CM14" t="str">
            <v>Consumatori casnici</v>
          </cell>
          <cell r="CN14">
            <v>134393.77899999998</v>
          </cell>
          <cell r="CO14">
            <v>137747.554</v>
          </cell>
          <cell r="CP14">
            <v>154201.22700000001</v>
          </cell>
          <cell r="CQ14">
            <v>147480.45699999999</v>
          </cell>
          <cell r="CR14">
            <v>136550.35472999999</v>
          </cell>
          <cell r="CS14">
            <v>136618.864</v>
          </cell>
          <cell r="CT14">
            <v>150395.61199999999</v>
          </cell>
          <cell r="CX14" t="str">
            <v>Consumatori casnici</v>
          </cell>
          <cell r="CY14">
            <v>139013.12300000002</v>
          </cell>
          <cell r="CZ14">
            <v>141445.00099999999</v>
          </cell>
          <cell r="DA14">
            <v>160037.03399999999</v>
          </cell>
          <cell r="DB14">
            <v>159957.37300000002</v>
          </cell>
          <cell r="DC14">
            <v>136796.17356999998</v>
          </cell>
          <cell r="DD14">
            <v>150987.09899999999</v>
          </cell>
          <cell r="DE14">
            <v>152202.99400000001</v>
          </cell>
          <cell r="DI14" t="str">
            <v>Consumatori casnici</v>
          </cell>
          <cell r="DJ14">
            <v>147874.32</v>
          </cell>
          <cell r="DK14">
            <v>142823.08100000001</v>
          </cell>
          <cell r="DL14">
            <v>153513.465</v>
          </cell>
          <cell r="DM14">
            <v>158182.11199999999</v>
          </cell>
          <cell r="DN14">
            <v>139388.83288</v>
          </cell>
          <cell r="DO14">
            <v>155424.533</v>
          </cell>
          <cell r="DP14">
            <v>158175.016</v>
          </cell>
          <cell r="DT14" t="str">
            <v>Consumatori casnici</v>
          </cell>
          <cell r="DU14">
            <v>171677.32500000001</v>
          </cell>
          <cell r="DV14">
            <v>174987.772</v>
          </cell>
          <cell r="DW14">
            <v>181666.97100000002</v>
          </cell>
          <cell r="DX14">
            <v>182974.685</v>
          </cell>
          <cell r="DY14">
            <v>160335.47216999999</v>
          </cell>
          <cell r="DZ14">
            <v>176639.88</v>
          </cell>
          <cell r="EA14">
            <v>194650.45559999999</v>
          </cell>
        </row>
        <row r="15">
          <cell r="D15">
            <v>26534.589</v>
          </cell>
          <cell r="E15">
            <v>27263.591</v>
          </cell>
          <cell r="F15">
            <v>28213.451000000001</v>
          </cell>
          <cell r="G15">
            <v>27175.606</v>
          </cell>
          <cell r="H15">
            <v>29454.21</v>
          </cell>
          <cell r="I15">
            <v>30873.614000000001</v>
          </cell>
          <cell r="J15">
            <v>28574.543000000001</v>
          </cell>
          <cell r="O15">
            <v>24344.118999999999</v>
          </cell>
          <cell r="P15">
            <v>24714.056</v>
          </cell>
          <cell r="Q15">
            <v>25356.073</v>
          </cell>
          <cell r="R15">
            <v>24365.916000000001</v>
          </cell>
          <cell r="S15">
            <v>24946.025000000001</v>
          </cell>
          <cell r="T15">
            <v>27600.833999999999</v>
          </cell>
          <cell r="U15">
            <v>27832.348999999998</v>
          </cell>
          <cell r="Z15">
            <v>21197.805</v>
          </cell>
          <cell r="AA15">
            <v>20120.705000000002</v>
          </cell>
          <cell r="AB15">
            <v>23085.102999999999</v>
          </cell>
          <cell r="AC15">
            <v>20623.328000000001</v>
          </cell>
          <cell r="AD15">
            <v>20437.955999999998</v>
          </cell>
          <cell r="AE15">
            <v>22041.672999999999</v>
          </cell>
          <cell r="AF15">
            <v>24527.972000000002</v>
          </cell>
          <cell r="AK15">
            <v>18083.580000000002</v>
          </cell>
          <cell r="AL15">
            <v>16148.281000000001</v>
          </cell>
          <cell r="AM15">
            <v>17719.190000000002</v>
          </cell>
          <cell r="AN15">
            <v>18061.709000000003</v>
          </cell>
          <cell r="AO15">
            <v>18789.911</v>
          </cell>
          <cell r="AP15">
            <v>19542.567999999999</v>
          </cell>
          <cell r="AQ15">
            <v>19243.251</v>
          </cell>
          <cell r="AV15">
            <v>16615.169000000002</v>
          </cell>
          <cell r="AW15">
            <v>15306.308999999999</v>
          </cell>
          <cell r="AX15">
            <v>16555.076000000001</v>
          </cell>
          <cell r="AY15">
            <v>17259.98</v>
          </cell>
          <cell r="AZ15">
            <v>16886.116000000002</v>
          </cell>
          <cell r="BA15">
            <v>18658.099000000002</v>
          </cell>
          <cell r="BB15">
            <v>18895.124</v>
          </cell>
          <cell r="BG15">
            <v>16361.394</v>
          </cell>
          <cell r="BH15">
            <v>14309.364</v>
          </cell>
          <cell r="BI15">
            <v>16140.528</v>
          </cell>
          <cell r="BJ15">
            <v>18421.135999999999</v>
          </cell>
          <cell r="BK15">
            <v>16104.759</v>
          </cell>
          <cell r="BL15">
            <v>17301.804</v>
          </cell>
          <cell r="BM15">
            <v>17692.705999999998</v>
          </cell>
          <cell r="BR15">
            <v>18081.777000000002</v>
          </cell>
          <cell r="BS15">
            <v>13296.233</v>
          </cell>
          <cell r="BT15">
            <v>17171.159</v>
          </cell>
          <cell r="BU15">
            <v>18411.59</v>
          </cell>
          <cell r="BV15">
            <v>18412.996999999999</v>
          </cell>
          <cell r="BW15">
            <v>18297.478999999999</v>
          </cell>
          <cell r="BX15">
            <v>17998.028000000002</v>
          </cell>
          <cell r="CB15" t="str">
            <v>Instituții publice</v>
          </cell>
          <cell r="CC15">
            <v>22953.19</v>
          </cell>
          <cell r="CD15">
            <v>15242.958000000001</v>
          </cell>
          <cell r="CE15">
            <v>20576.406000000003</v>
          </cell>
          <cell r="CF15">
            <v>21434.923999999999</v>
          </cell>
          <cell r="CG15">
            <v>21064.84</v>
          </cell>
          <cell r="CH15">
            <v>20345.196</v>
          </cell>
          <cell r="CI15">
            <v>22083.586000000003</v>
          </cell>
          <cell r="CM15" t="str">
            <v>Instituții publice</v>
          </cell>
          <cell r="CN15">
            <v>24726.107</v>
          </cell>
          <cell r="CO15">
            <v>21136.436000000002</v>
          </cell>
          <cell r="CP15">
            <v>22917.416000000001</v>
          </cell>
          <cell r="CQ15">
            <v>26288.753000000001</v>
          </cell>
          <cell r="CR15">
            <v>24507.53</v>
          </cell>
          <cell r="CS15">
            <v>22968.905999999999</v>
          </cell>
          <cell r="CT15">
            <v>23140.237999999998</v>
          </cell>
          <cell r="CX15" t="str">
            <v>Instituții publice</v>
          </cell>
          <cell r="CY15">
            <v>27371.628000000001</v>
          </cell>
          <cell r="CZ15">
            <v>24201.25</v>
          </cell>
          <cell r="DA15">
            <v>26345.035</v>
          </cell>
          <cell r="DB15">
            <v>28516.361000000001</v>
          </cell>
          <cell r="DC15">
            <v>25390.331999999999</v>
          </cell>
          <cell r="DD15">
            <v>26956.008000000002</v>
          </cell>
          <cell r="DE15">
            <v>26085.984</v>
          </cell>
          <cell r="DI15" t="str">
            <v>Instituții publice</v>
          </cell>
          <cell r="DJ15">
            <v>29382.834999999999</v>
          </cell>
          <cell r="DK15">
            <v>28048.841</v>
          </cell>
          <cell r="DL15">
            <v>28059.594000000001</v>
          </cell>
          <cell r="DM15">
            <v>28154.668000000001</v>
          </cell>
          <cell r="DN15">
            <v>27385.767</v>
          </cell>
          <cell r="DO15">
            <v>29038.691999999999</v>
          </cell>
          <cell r="DP15">
            <v>27784.922999999999</v>
          </cell>
          <cell r="DT15" t="str">
            <v>Instituții publice</v>
          </cell>
          <cell r="DU15">
            <v>30349.423999999999</v>
          </cell>
          <cell r="DV15">
            <v>30137.3</v>
          </cell>
          <cell r="DW15">
            <v>29641.915000000001</v>
          </cell>
          <cell r="DX15">
            <v>31691.246999999999</v>
          </cell>
          <cell r="DY15">
            <v>27989.955000000002</v>
          </cell>
          <cell r="DZ15">
            <v>30513.710999999999</v>
          </cell>
          <cell r="EA15">
            <v>30517.355</v>
          </cell>
        </row>
        <row r="16">
          <cell r="D16">
            <v>134310.90399999998</v>
          </cell>
          <cell r="E16">
            <v>123183.75199999999</v>
          </cell>
          <cell r="F16">
            <v>159939.89600000001</v>
          </cell>
          <cell r="G16">
            <v>150879.236</v>
          </cell>
          <cell r="H16">
            <v>164611.48700000002</v>
          </cell>
          <cell r="I16">
            <v>176632.69200000001</v>
          </cell>
          <cell r="J16">
            <v>169745.56199999998</v>
          </cell>
          <cell r="O16">
            <v>121150.56</v>
          </cell>
          <cell r="P16">
            <v>124655.38800000001</v>
          </cell>
          <cell r="Q16">
            <v>149711.08000000002</v>
          </cell>
          <cell r="R16">
            <v>148463.57</v>
          </cell>
          <cell r="S16">
            <v>145072.62299999999</v>
          </cell>
          <cell r="T16">
            <v>170915.99</v>
          </cell>
          <cell r="U16">
            <v>164462.75099999999</v>
          </cell>
          <cell r="Z16">
            <v>123046.155</v>
          </cell>
          <cell r="AA16">
            <v>124026.50199999999</v>
          </cell>
          <cell r="AB16">
            <v>147806.239</v>
          </cell>
          <cell r="AC16">
            <v>146160.587</v>
          </cell>
          <cell r="AD16">
            <v>155451.019</v>
          </cell>
          <cell r="AE16">
            <v>159371.473</v>
          </cell>
          <cell r="AF16">
            <v>157006.76500000001</v>
          </cell>
          <cell r="AK16">
            <v>129403.298</v>
          </cell>
          <cell r="AL16">
            <v>125694.22900000001</v>
          </cell>
          <cell r="AM16">
            <v>125541.91499999999</v>
          </cell>
          <cell r="AN16">
            <v>159495.58299999998</v>
          </cell>
          <cell r="AO16">
            <v>167061.34399999998</v>
          </cell>
          <cell r="AP16">
            <v>173044.09100000001</v>
          </cell>
          <cell r="AQ16">
            <v>152069.89799999999</v>
          </cell>
          <cell r="AV16">
            <v>134025.69699999999</v>
          </cell>
          <cell r="AW16">
            <v>129444.042</v>
          </cell>
          <cell r="AX16">
            <v>130476.178</v>
          </cell>
          <cell r="AY16">
            <v>168686.37699999998</v>
          </cell>
          <cell r="AZ16">
            <v>161464.38500000001</v>
          </cell>
          <cell r="BA16">
            <v>170796.12299999999</v>
          </cell>
          <cell r="BB16">
            <v>174853.008</v>
          </cell>
          <cell r="BG16">
            <v>130409.083</v>
          </cell>
          <cell r="BH16">
            <v>119627.632</v>
          </cell>
          <cell r="BI16">
            <v>125731.36500000001</v>
          </cell>
          <cell r="BJ16">
            <v>167958.58100000001</v>
          </cell>
          <cell r="BK16">
            <v>152318.62300000002</v>
          </cell>
          <cell r="BL16">
            <v>169646.91200000001</v>
          </cell>
          <cell r="BM16">
            <v>156443.91500000001</v>
          </cell>
          <cell r="BR16">
            <v>125658.31600000001</v>
          </cell>
          <cell r="BS16">
            <v>103777.917</v>
          </cell>
          <cell r="BT16">
            <v>120582.088</v>
          </cell>
          <cell r="BU16">
            <v>161471.67499999999</v>
          </cell>
          <cell r="BV16">
            <v>148262.06700000001</v>
          </cell>
          <cell r="BW16">
            <v>153664.67600000001</v>
          </cell>
          <cell r="BX16">
            <v>141631.32200000001</v>
          </cell>
          <cell r="CB16" t="str">
            <v>Agenți economici</v>
          </cell>
          <cell r="CC16">
            <v>119537.69</v>
          </cell>
          <cell r="CD16">
            <v>86908.786999999997</v>
          </cell>
          <cell r="CE16">
            <v>111266.11900000001</v>
          </cell>
          <cell r="CF16">
            <v>143245.546</v>
          </cell>
          <cell r="CG16">
            <v>139875.54</v>
          </cell>
          <cell r="CH16">
            <v>140851.503</v>
          </cell>
          <cell r="CI16">
            <v>137119.53899999999</v>
          </cell>
          <cell r="CM16" t="str">
            <v>Agenți economici</v>
          </cell>
          <cell r="CN16">
            <v>127953.988</v>
          </cell>
          <cell r="CO16">
            <v>107783.792</v>
          </cell>
          <cell r="CP16">
            <v>131813.041</v>
          </cell>
          <cell r="CQ16">
            <v>158571.46899999998</v>
          </cell>
          <cell r="CR16">
            <v>146411.962</v>
          </cell>
          <cell r="CS16">
            <v>150644.28200000001</v>
          </cell>
          <cell r="CT16">
            <v>145656.97500000001</v>
          </cell>
          <cell r="CX16" t="str">
            <v>Agenți economici</v>
          </cell>
          <cell r="CY16">
            <v>138658.859</v>
          </cell>
          <cell r="CZ16">
            <v>123262.855</v>
          </cell>
          <cell r="DA16">
            <v>132141.81699999998</v>
          </cell>
          <cell r="DB16">
            <v>186551.93700000001</v>
          </cell>
          <cell r="DC16">
            <v>164655.88400000002</v>
          </cell>
          <cell r="DD16">
            <v>176251.49900000001</v>
          </cell>
          <cell r="DE16">
            <v>177945.37400000001</v>
          </cell>
          <cell r="DI16" t="str">
            <v>Agenți economici</v>
          </cell>
          <cell r="DJ16">
            <v>137802.18799999999</v>
          </cell>
          <cell r="DK16">
            <v>135596.97999999998</v>
          </cell>
          <cell r="DL16">
            <v>125816.576</v>
          </cell>
          <cell r="DM16">
            <v>173129.14600000001</v>
          </cell>
          <cell r="DN16">
            <v>151223.70000000001</v>
          </cell>
          <cell r="DO16">
            <v>167073.326</v>
          </cell>
          <cell r="DP16">
            <v>164404.19899999999</v>
          </cell>
          <cell r="DT16" t="str">
            <v>Agenți economici</v>
          </cell>
          <cell r="DU16">
            <v>158950.06099999999</v>
          </cell>
          <cell r="DV16">
            <v>144166.973</v>
          </cell>
          <cell r="DW16">
            <v>128719.795</v>
          </cell>
          <cell r="DX16">
            <v>178258.96299999999</v>
          </cell>
          <cell r="DY16">
            <v>157763.723</v>
          </cell>
          <cell r="DZ16">
            <v>175559.595</v>
          </cell>
          <cell r="EA16">
            <v>178113.91800000001</v>
          </cell>
        </row>
        <row r="17">
          <cell r="D17">
            <v>6059.5810000000001</v>
          </cell>
          <cell r="E17">
            <v>7381.1640000000007</v>
          </cell>
          <cell r="F17">
            <v>8121.192</v>
          </cell>
          <cell r="G17">
            <v>7180.5450000000001</v>
          </cell>
          <cell r="H17">
            <v>7624.4780000000001</v>
          </cell>
          <cell r="I17">
            <v>8462.6509999999998</v>
          </cell>
          <cell r="J17">
            <v>8123.9770000000008</v>
          </cell>
          <cell r="O17">
            <v>5811.8870000000006</v>
          </cell>
          <cell r="P17">
            <v>6383.674</v>
          </cell>
          <cell r="Q17">
            <v>7090.8680000000004</v>
          </cell>
          <cell r="R17">
            <v>6439.05</v>
          </cell>
          <cell r="S17">
            <v>6410.3870000000006</v>
          </cell>
          <cell r="T17">
            <v>7649.1090000000004</v>
          </cell>
          <cell r="U17">
            <v>7260.6309999999994</v>
          </cell>
          <cell r="Z17">
            <v>5923.2610000000004</v>
          </cell>
          <cell r="AA17">
            <v>6021.1540000000005</v>
          </cell>
          <cell r="AB17">
            <v>6701.5149999999994</v>
          </cell>
          <cell r="AC17">
            <v>6066.7970000000005</v>
          </cell>
          <cell r="AD17">
            <v>5896.3690000000006</v>
          </cell>
          <cell r="AE17">
            <v>6399.3270000000002</v>
          </cell>
          <cell r="AF17">
            <v>6930.7289999999994</v>
          </cell>
          <cell r="AK17">
            <v>5918.8510000000006</v>
          </cell>
          <cell r="AL17">
            <v>5986.1289999999999</v>
          </cell>
          <cell r="AM17">
            <v>6173.34</v>
          </cell>
          <cell r="AN17">
            <v>6097.3330000000005</v>
          </cell>
          <cell r="AO17">
            <v>6123.0630000000001</v>
          </cell>
          <cell r="AP17">
            <v>6457.5410000000002</v>
          </cell>
          <cell r="AQ17">
            <v>6184.9009999999998</v>
          </cell>
          <cell r="AV17">
            <v>6374.5410000000002</v>
          </cell>
          <cell r="AW17">
            <v>5884.8809999999994</v>
          </cell>
          <cell r="AX17">
            <v>6427.8649999999998</v>
          </cell>
          <cell r="AY17">
            <v>6660.1489999999994</v>
          </cell>
          <cell r="AZ17">
            <v>6758.9130000000005</v>
          </cell>
          <cell r="BA17">
            <v>7512.4870000000001</v>
          </cell>
          <cell r="BB17">
            <v>7018.6129999999994</v>
          </cell>
          <cell r="BG17">
            <v>5817.4650000000001</v>
          </cell>
          <cell r="BH17">
            <v>5885.5529999999999</v>
          </cell>
          <cell r="BI17">
            <v>6454.0920000000006</v>
          </cell>
          <cell r="BJ17">
            <v>7099.1890000000003</v>
          </cell>
          <cell r="BK17">
            <v>6180.0020000000004</v>
          </cell>
          <cell r="BL17">
            <v>6829.7420000000002</v>
          </cell>
          <cell r="BM17">
            <v>6755.15</v>
          </cell>
          <cell r="BR17">
            <v>5758.8270000000002</v>
          </cell>
          <cell r="BS17">
            <v>5630.7350000000006</v>
          </cell>
          <cell r="BT17">
            <v>5971.7659999999996</v>
          </cell>
          <cell r="BU17">
            <v>6419.18</v>
          </cell>
          <cell r="BV17">
            <v>6155.2169999999996</v>
          </cell>
          <cell r="BW17">
            <v>6147.4560000000001</v>
          </cell>
          <cell r="BX17">
            <v>5949.27</v>
          </cell>
          <cell r="CB17" t="str">
            <v>Altele</v>
          </cell>
          <cell r="CC17">
            <v>5678.6790000000001</v>
          </cell>
          <cell r="CD17">
            <v>5413.1509999999998</v>
          </cell>
          <cell r="CE17">
            <v>6277.8760000000002</v>
          </cell>
          <cell r="CF17">
            <v>6168.8590000000004</v>
          </cell>
          <cell r="CG17">
            <v>5689.4130000000005</v>
          </cell>
          <cell r="CH17">
            <v>6106.2080000000005</v>
          </cell>
          <cell r="CI17">
            <v>6053.4210000000003</v>
          </cell>
          <cell r="CM17" t="str">
            <v>Altele</v>
          </cell>
          <cell r="CN17">
            <v>6037.1270000000004</v>
          </cell>
          <cell r="CO17">
            <v>5666.1570000000002</v>
          </cell>
          <cell r="CP17">
            <v>6704.7530000000006</v>
          </cell>
          <cell r="CQ17">
            <v>7096.1930000000002</v>
          </cell>
          <cell r="CR17">
            <v>6293.1660000000002</v>
          </cell>
          <cell r="CS17">
            <v>5979.9490000000005</v>
          </cell>
          <cell r="CT17">
            <v>6372.4989999999998</v>
          </cell>
          <cell r="CX17" t="str">
            <v>Altele</v>
          </cell>
          <cell r="CY17">
            <v>6568.7039999999997</v>
          </cell>
          <cell r="CZ17">
            <v>5918.1620000000003</v>
          </cell>
          <cell r="DA17">
            <v>7238.5630000000001</v>
          </cell>
          <cell r="DB17">
            <v>7619.3950000000004</v>
          </cell>
          <cell r="DC17">
            <v>6525.9409999999998</v>
          </cell>
          <cell r="DD17">
            <v>6952.0329999999994</v>
          </cell>
          <cell r="DE17">
            <v>7181.2129999999997</v>
          </cell>
          <cell r="DI17" t="str">
            <v>Altele</v>
          </cell>
          <cell r="DJ17">
            <v>6910.2449999999999</v>
          </cell>
          <cell r="DK17">
            <v>6573.2330000000002</v>
          </cell>
          <cell r="DL17">
            <v>7475.567</v>
          </cell>
          <cell r="DM17">
            <v>7253.37</v>
          </cell>
          <cell r="DN17">
            <v>7069.0510000000004</v>
          </cell>
          <cell r="DO17">
            <v>7223.4290000000001</v>
          </cell>
          <cell r="DP17">
            <v>7685.1840000000002</v>
          </cell>
          <cell r="DT17" t="str">
            <v>Altele</v>
          </cell>
          <cell r="DU17">
            <v>7815.7440000000006</v>
          </cell>
          <cell r="DV17">
            <v>7286.5680000000002</v>
          </cell>
          <cell r="DW17">
            <v>7951.4079999999994</v>
          </cell>
          <cell r="DX17">
            <v>8379.6509999999998</v>
          </cell>
          <cell r="DY17">
            <v>7346.9459999999999</v>
          </cell>
          <cell r="DZ17">
            <v>7977.308</v>
          </cell>
          <cell r="EA17">
            <v>8444.5159999999996</v>
          </cell>
        </row>
        <row r="18">
          <cell r="DT18" t="str">
            <v>Total consumatori (lunar)</v>
          </cell>
          <cell r="DU18">
            <v>368792.554</v>
          </cell>
          <cell r="DV18">
            <v>356578.61300000001</v>
          </cell>
          <cell r="DW18">
            <v>347980.08900000004</v>
          </cell>
          <cell r="DX18">
            <v>401304.54600000003</v>
          </cell>
          <cell r="DY18">
            <v>353436.09616999998</v>
          </cell>
          <cell r="DZ18">
            <v>390690.49400000001</v>
          </cell>
          <cell r="EA18">
            <v>411726.24460000003</v>
          </cell>
        </row>
      </sheetData>
      <sheetData sheetId="1"/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92DB01-FF91-45FF-9EC5-652BC6979B95}">
  <dimension ref="C1:EZ77"/>
  <sheetViews>
    <sheetView zoomScale="60" zoomScaleNormal="60" workbookViewId="0">
      <selection activeCell="N16" sqref="N16"/>
    </sheetView>
  </sheetViews>
  <sheetFormatPr defaultColWidth="8.77734375" defaultRowHeight="13.8" x14ac:dyDescent="0.25"/>
  <cols>
    <col min="1" max="2" width="8.77734375" style="35"/>
    <col min="3" max="3" width="15" style="35" customWidth="1"/>
    <col min="4" max="4" width="26.5546875" style="35" customWidth="1"/>
    <col min="5" max="5" width="15.77734375" style="35" customWidth="1"/>
    <col min="6" max="6" width="15.44140625" style="35" customWidth="1"/>
    <col min="7" max="7" width="16.33203125" style="35" customWidth="1"/>
    <col min="8" max="8" width="16.6640625" style="35" customWidth="1"/>
    <col min="9" max="9" width="16.21875" style="35" customWidth="1"/>
    <col min="10" max="10" width="15.109375" style="35" customWidth="1"/>
    <col min="11" max="11" width="15.44140625" style="35" customWidth="1"/>
    <col min="12" max="12" width="15" style="35" customWidth="1"/>
    <col min="13" max="14" width="8.77734375" style="35"/>
    <col min="15" max="15" width="15.6640625" style="35" customWidth="1"/>
    <col min="16" max="16" width="26" style="35" customWidth="1"/>
    <col min="17" max="17" width="14.77734375" style="35" customWidth="1"/>
    <col min="18" max="18" width="15.44140625" style="35" customWidth="1"/>
    <col min="19" max="19" width="14.5546875" style="35" customWidth="1"/>
    <col min="20" max="20" width="15.44140625" style="35" customWidth="1"/>
    <col min="21" max="21" width="13.33203125" style="35" customWidth="1"/>
    <col min="22" max="22" width="14.109375" style="35" customWidth="1"/>
    <col min="23" max="23" width="13.77734375" style="35" customWidth="1"/>
    <col min="24" max="24" width="13.6640625" style="35" customWidth="1"/>
    <col min="25" max="26" width="8.77734375" style="35"/>
    <col min="27" max="27" width="14.88671875" style="35" customWidth="1"/>
    <col min="28" max="28" width="26.5546875" style="35" customWidth="1"/>
    <col min="29" max="29" width="15.77734375" style="35" customWidth="1"/>
    <col min="30" max="30" width="16.44140625" style="35" customWidth="1"/>
    <col min="31" max="31" width="15.6640625" style="35" customWidth="1"/>
    <col min="32" max="32" width="17" style="35" customWidth="1"/>
    <col min="33" max="33" width="15.44140625" style="35" customWidth="1"/>
    <col min="34" max="35" width="16.21875" style="35" customWidth="1"/>
    <col min="36" max="36" width="9.5546875" style="35" customWidth="1"/>
    <col min="37" max="37" width="9.21875" style="35" customWidth="1"/>
    <col min="38" max="38" width="17.5546875" style="35" customWidth="1"/>
    <col min="39" max="39" width="27.33203125" style="35" customWidth="1"/>
    <col min="40" max="40" width="16.88671875" style="35" customWidth="1"/>
    <col min="41" max="41" width="16.77734375" style="35" customWidth="1"/>
    <col min="42" max="42" width="15.5546875" style="35" customWidth="1"/>
    <col min="43" max="43" width="15.33203125" style="35" customWidth="1"/>
    <col min="44" max="44" width="15" style="35" customWidth="1"/>
    <col min="45" max="45" width="14.109375" style="35" customWidth="1"/>
    <col min="46" max="46" width="14.44140625" style="35" customWidth="1"/>
    <col min="47" max="47" width="9.88671875" style="35" customWidth="1"/>
    <col min="48" max="48" width="9.21875" style="35" customWidth="1"/>
    <col min="49" max="49" width="16.6640625" style="35" customWidth="1"/>
    <col min="50" max="50" width="26.6640625" style="35" customWidth="1"/>
    <col min="51" max="51" width="15.77734375" style="35" customWidth="1"/>
    <col min="52" max="52" width="15.44140625" style="35" customWidth="1"/>
    <col min="53" max="53" width="15.109375" style="35" customWidth="1"/>
    <col min="54" max="54" width="14.33203125" style="35" customWidth="1"/>
    <col min="55" max="55" width="14.5546875" style="35" customWidth="1"/>
    <col min="56" max="56" width="13.33203125" style="35" customWidth="1"/>
    <col min="57" max="57" width="14.109375" style="35" customWidth="1"/>
    <col min="58" max="58" width="9.77734375" style="35" customWidth="1"/>
    <col min="59" max="59" width="9.33203125" style="35" customWidth="1"/>
    <col min="60" max="60" width="15.5546875" style="35" customWidth="1"/>
    <col min="61" max="61" width="28.21875" style="35" customWidth="1"/>
    <col min="62" max="62" width="14.77734375" style="35" customWidth="1"/>
    <col min="63" max="63" width="14.88671875" style="35" customWidth="1"/>
    <col min="64" max="64" width="15.21875" style="35" customWidth="1"/>
    <col min="65" max="65" width="15.5546875" style="35" customWidth="1"/>
    <col min="66" max="66" width="13.77734375" style="35" customWidth="1"/>
    <col min="67" max="67" width="13.5546875" style="35" customWidth="1"/>
    <col min="68" max="68" width="14.88671875" style="35" customWidth="1"/>
    <col min="69" max="69" width="10.6640625" style="35" customWidth="1"/>
    <col min="70" max="70" width="10.21875" style="35" customWidth="1"/>
    <col min="71" max="71" width="15.33203125" style="35" customWidth="1"/>
    <col min="72" max="72" width="28.88671875" style="35" customWidth="1"/>
    <col min="73" max="73" width="14.5546875" style="35" customWidth="1"/>
    <col min="74" max="74" width="15.33203125" style="35" customWidth="1"/>
    <col min="75" max="75" width="14.33203125" style="35" customWidth="1"/>
    <col min="76" max="76" width="13.5546875" style="35" customWidth="1"/>
    <col min="77" max="77" width="12.6640625" style="35" customWidth="1"/>
    <col min="78" max="78" width="15.6640625" style="35" customWidth="1"/>
    <col min="79" max="79" width="14.109375" style="35" customWidth="1"/>
    <col min="80" max="80" width="9.88671875" style="35" customWidth="1"/>
    <col min="81" max="81" width="9.33203125" style="35" customWidth="1"/>
    <col min="82" max="82" width="17.44140625" style="35" customWidth="1"/>
    <col min="83" max="83" width="26" style="35" customWidth="1"/>
    <col min="84" max="84" width="15.5546875" style="35" customWidth="1"/>
    <col min="85" max="85" width="15.21875" style="35" customWidth="1"/>
    <col min="86" max="86" width="15.109375" style="35" customWidth="1"/>
    <col min="87" max="87" width="14.77734375" style="35" customWidth="1"/>
    <col min="88" max="88" width="12.5546875" style="35" customWidth="1"/>
    <col min="89" max="89" width="12.109375" style="35" customWidth="1"/>
    <col min="90" max="90" width="12.88671875" style="35" customWidth="1"/>
    <col min="91" max="91" width="10" style="35" customWidth="1"/>
    <col min="92" max="92" width="8.5546875" style="35" customWidth="1"/>
    <col min="93" max="93" width="14.5546875" style="35" customWidth="1"/>
    <col min="94" max="94" width="27.77734375" style="35" customWidth="1"/>
    <col min="95" max="95" width="15.21875" style="35" customWidth="1"/>
    <col min="96" max="96" width="16.44140625" style="35" customWidth="1"/>
    <col min="97" max="98" width="15.6640625" style="35" customWidth="1"/>
    <col min="99" max="99" width="14.6640625" style="35" customWidth="1"/>
    <col min="100" max="100" width="14" style="35" customWidth="1"/>
    <col min="101" max="101" width="13.33203125" style="35" customWidth="1"/>
    <col min="102" max="102" width="9.5546875" style="35" customWidth="1"/>
    <col min="103" max="103" width="9.77734375" style="35" customWidth="1"/>
    <col min="104" max="104" width="17.44140625" style="35" customWidth="1"/>
    <col min="105" max="105" width="28" style="35" customWidth="1"/>
    <col min="106" max="106" width="16.5546875" style="35" customWidth="1"/>
    <col min="107" max="107" width="14.33203125" style="35" customWidth="1"/>
    <col min="108" max="108" width="15.44140625" style="35" customWidth="1"/>
    <col min="109" max="109" width="15.6640625" style="35" customWidth="1"/>
    <col min="110" max="110" width="14.109375" style="35" customWidth="1"/>
    <col min="111" max="111" width="12.6640625" style="35" customWidth="1"/>
    <col min="112" max="112" width="13.44140625" style="35" customWidth="1"/>
    <col min="113" max="113" width="10" style="35" customWidth="1"/>
    <col min="114" max="114" width="9.33203125" style="35" customWidth="1"/>
    <col min="115" max="115" width="15.6640625" style="35" customWidth="1"/>
    <col min="116" max="116" width="28.6640625" style="35" customWidth="1"/>
    <col min="117" max="117" width="14.77734375" style="35" customWidth="1"/>
    <col min="118" max="118" width="14.5546875" style="35" customWidth="1"/>
    <col min="119" max="119" width="14" style="35" customWidth="1"/>
    <col min="120" max="120" width="13.88671875" style="35" customWidth="1"/>
    <col min="121" max="121" width="14.88671875" style="35" customWidth="1"/>
    <col min="122" max="122" width="13" style="35" customWidth="1"/>
    <col min="123" max="123" width="14.33203125" style="35" customWidth="1"/>
    <col min="124" max="124" width="8.77734375" style="35" customWidth="1"/>
    <col min="125" max="125" width="8.77734375" style="35"/>
    <col min="126" max="126" width="13.88671875" style="35" customWidth="1"/>
    <col min="127" max="127" width="26.33203125" style="35" customWidth="1"/>
    <col min="128" max="128" width="16.21875" style="35" customWidth="1"/>
    <col min="129" max="129" width="16.6640625" style="35" customWidth="1"/>
    <col min="130" max="130" width="15.5546875" style="35" customWidth="1"/>
    <col min="131" max="132" width="14.5546875" style="35" customWidth="1"/>
    <col min="133" max="133" width="14.33203125" style="35" customWidth="1"/>
    <col min="134" max="134" width="15.6640625" style="35" customWidth="1"/>
    <col min="135" max="136" width="8.77734375" style="35"/>
    <col min="137" max="137" width="14.6640625" style="35" customWidth="1"/>
    <col min="138" max="138" width="27.21875" style="35" customWidth="1"/>
    <col min="139" max="139" width="14.21875" style="35" customWidth="1"/>
    <col min="140" max="140" width="12.88671875" style="35" customWidth="1"/>
    <col min="141" max="141" width="14.6640625" style="35" customWidth="1"/>
    <col min="142" max="142" width="13.33203125" style="35" customWidth="1"/>
    <col min="143" max="143" width="13.21875" style="35" customWidth="1"/>
    <col min="144" max="144" width="13.6640625" style="35" customWidth="1"/>
    <col min="145" max="145" width="12.6640625" style="35" customWidth="1"/>
    <col min="146" max="147" width="8.77734375" style="35"/>
    <col min="148" max="148" width="14.33203125" style="35" customWidth="1"/>
    <col min="149" max="149" width="26.21875" style="35" customWidth="1"/>
    <col min="150" max="150" width="14.88671875" style="35" customWidth="1"/>
    <col min="151" max="151" width="13.44140625" style="35" customWidth="1"/>
    <col min="152" max="152" width="13.77734375" style="35" customWidth="1"/>
    <col min="153" max="153" width="13.44140625" style="35" customWidth="1"/>
    <col min="154" max="154" width="14.44140625" style="35" customWidth="1"/>
    <col min="155" max="155" width="12.5546875" style="35" customWidth="1"/>
    <col min="156" max="156" width="13" style="35" customWidth="1"/>
    <col min="157" max="16384" width="8.77734375" style="35"/>
  </cols>
  <sheetData>
    <row r="1" spans="3:156" ht="35.549999999999997" customHeight="1" x14ac:dyDescent="0.35">
      <c r="C1" s="143" t="s">
        <v>74</v>
      </c>
      <c r="D1" s="143"/>
      <c r="E1" s="143"/>
      <c r="F1" s="143"/>
      <c r="G1" s="143"/>
      <c r="H1" s="143"/>
      <c r="I1" s="143"/>
      <c r="J1" s="143"/>
      <c r="K1" s="143"/>
      <c r="L1" s="143"/>
      <c r="O1" s="143" t="s">
        <v>48</v>
      </c>
      <c r="P1" s="143"/>
      <c r="Q1" s="143"/>
      <c r="R1" s="143"/>
      <c r="S1" s="143"/>
      <c r="T1" s="143"/>
      <c r="U1" s="143"/>
      <c r="V1" s="143"/>
      <c r="W1" s="143"/>
      <c r="X1" s="143"/>
      <c r="Y1" s="105"/>
      <c r="AA1" s="143" t="s">
        <v>64</v>
      </c>
      <c r="AB1" s="143"/>
      <c r="AC1" s="143"/>
      <c r="AD1" s="143"/>
      <c r="AE1" s="143"/>
      <c r="AF1" s="143"/>
      <c r="AG1" s="143"/>
      <c r="AH1" s="143"/>
      <c r="AI1" s="143"/>
      <c r="AL1" s="160" t="s">
        <v>65</v>
      </c>
      <c r="AM1" s="161"/>
      <c r="AN1" s="161"/>
      <c r="AO1" s="161"/>
      <c r="AP1" s="161"/>
      <c r="AQ1" s="161"/>
      <c r="AR1" s="161"/>
      <c r="AS1" s="161"/>
      <c r="AT1" s="162"/>
      <c r="AW1" s="143" t="s">
        <v>66</v>
      </c>
      <c r="AX1" s="143"/>
      <c r="AY1" s="143"/>
      <c r="AZ1" s="143"/>
      <c r="BA1" s="143"/>
      <c r="BB1" s="143"/>
      <c r="BC1" s="143"/>
      <c r="BD1" s="143"/>
      <c r="BE1" s="143"/>
      <c r="BH1" s="143" t="s">
        <v>67</v>
      </c>
      <c r="BI1" s="143"/>
      <c r="BJ1" s="143"/>
      <c r="BK1" s="143"/>
      <c r="BL1" s="143"/>
      <c r="BM1" s="143"/>
      <c r="BN1" s="143"/>
      <c r="BO1" s="143"/>
      <c r="BP1" s="143"/>
      <c r="BS1" s="143" t="s">
        <v>68</v>
      </c>
      <c r="BT1" s="143"/>
      <c r="BU1" s="143"/>
      <c r="BV1" s="143"/>
      <c r="BW1" s="143"/>
      <c r="BX1" s="143"/>
      <c r="BY1" s="143"/>
      <c r="BZ1" s="143"/>
      <c r="CA1" s="143"/>
      <c r="CD1" s="143" t="s">
        <v>69</v>
      </c>
      <c r="CE1" s="143"/>
      <c r="CF1" s="143"/>
      <c r="CG1" s="143"/>
      <c r="CH1" s="143"/>
      <c r="CI1" s="143"/>
      <c r="CJ1" s="143"/>
      <c r="CK1" s="143"/>
      <c r="CL1" s="143"/>
      <c r="CO1" s="143" t="s">
        <v>70</v>
      </c>
      <c r="CP1" s="143"/>
      <c r="CQ1" s="143"/>
      <c r="CR1" s="143"/>
      <c r="CS1" s="143"/>
      <c r="CT1" s="143"/>
      <c r="CU1" s="143"/>
      <c r="CV1" s="143"/>
      <c r="CW1" s="143"/>
      <c r="CZ1" s="148" t="s">
        <v>71</v>
      </c>
      <c r="DA1" s="148"/>
      <c r="DB1" s="148"/>
      <c r="DC1" s="148"/>
      <c r="DD1" s="148"/>
      <c r="DE1" s="148"/>
      <c r="DF1" s="148"/>
      <c r="DG1" s="148"/>
      <c r="DH1" s="148"/>
      <c r="DK1" s="148" t="s">
        <v>72</v>
      </c>
      <c r="DL1" s="148"/>
      <c r="DM1" s="148"/>
      <c r="DN1" s="148"/>
      <c r="DO1" s="148"/>
      <c r="DP1" s="148"/>
      <c r="DQ1" s="148"/>
      <c r="DR1" s="148"/>
      <c r="DS1" s="148"/>
      <c r="DV1" s="143" t="s">
        <v>73</v>
      </c>
      <c r="DW1" s="143"/>
      <c r="DX1" s="143"/>
      <c r="DY1" s="143"/>
      <c r="DZ1" s="143"/>
      <c r="EA1" s="143"/>
      <c r="EB1" s="143"/>
      <c r="EC1" s="143"/>
      <c r="ED1" s="143"/>
      <c r="EG1" s="148" t="s">
        <v>74</v>
      </c>
      <c r="EH1" s="148"/>
      <c r="EI1" s="148"/>
      <c r="EJ1" s="148"/>
      <c r="EK1" s="148"/>
      <c r="EL1" s="148"/>
      <c r="EM1" s="148"/>
      <c r="EN1" s="148"/>
      <c r="EO1" s="148"/>
      <c r="ER1" s="148" t="s">
        <v>48</v>
      </c>
      <c r="ES1" s="148"/>
      <c r="ET1" s="148"/>
      <c r="EU1" s="148"/>
      <c r="EV1" s="148"/>
      <c r="EW1" s="148"/>
      <c r="EX1" s="148"/>
      <c r="EY1" s="148"/>
      <c r="EZ1" s="148"/>
    </row>
    <row r="2" spans="3:156" ht="41.4" x14ac:dyDescent="0.25">
      <c r="C2" s="136" t="s">
        <v>44</v>
      </c>
      <c r="D2" s="136" t="s">
        <v>14</v>
      </c>
      <c r="E2" s="138">
        <v>2019</v>
      </c>
      <c r="F2" s="138">
        <v>2020</v>
      </c>
      <c r="G2" s="138">
        <v>2021</v>
      </c>
      <c r="H2" s="138">
        <v>2022</v>
      </c>
      <c r="I2" s="138">
        <v>2023</v>
      </c>
      <c r="J2" s="138">
        <v>2024</v>
      </c>
      <c r="K2" s="138">
        <v>2025</v>
      </c>
      <c r="L2" s="138">
        <v>2026</v>
      </c>
      <c r="O2" s="47" t="s">
        <v>44</v>
      </c>
      <c r="P2" s="47" t="s">
        <v>14</v>
      </c>
      <c r="Q2" s="92">
        <v>2019</v>
      </c>
      <c r="R2" s="92">
        <v>2020</v>
      </c>
      <c r="S2" s="92">
        <v>2021</v>
      </c>
      <c r="T2" s="92">
        <v>2022</v>
      </c>
      <c r="U2" s="92">
        <v>2023</v>
      </c>
      <c r="V2" s="92">
        <v>2024</v>
      </c>
      <c r="W2" s="92">
        <v>2025</v>
      </c>
      <c r="X2" s="92">
        <v>2026</v>
      </c>
      <c r="AA2" s="47" t="s">
        <v>44</v>
      </c>
      <c r="AB2" s="47" t="s">
        <v>14</v>
      </c>
      <c r="AC2" s="92">
        <v>2019</v>
      </c>
      <c r="AD2" s="92">
        <v>2020</v>
      </c>
      <c r="AE2" s="92">
        <v>2021</v>
      </c>
      <c r="AF2" s="92">
        <v>2022</v>
      </c>
      <c r="AG2" s="92">
        <v>2023</v>
      </c>
      <c r="AH2" s="92">
        <v>2024</v>
      </c>
      <c r="AI2" s="114">
        <v>2025</v>
      </c>
      <c r="AL2" s="47" t="s">
        <v>44</v>
      </c>
      <c r="AM2" s="47" t="s">
        <v>14</v>
      </c>
      <c r="AN2" s="92">
        <v>2019</v>
      </c>
      <c r="AO2" s="92">
        <v>2020</v>
      </c>
      <c r="AP2" s="92">
        <v>2021</v>
      </c>
      <c r="AQ2" s="92">
        <v>2022</v>
      </c>
      <c r="AR2" s="92">
        <v>2023</v>
      </c>
      <c r="AS2" s="92">
        <v>2024</v>
      </c>
      <c r="AT2" s="114">
        <v>2025</v>
      </c>
      <c r="AW2" s="47" t="s">
        <v>44</v>
      </c>
      <c r="AX2" s="47" t="s">
        <v>14</v>
      </c>
      <c r="AY2" s="92">
        <v>2019</v>
      </c>
      <c r="AZ2" s="92">
        <v>2020</v>
      </c>
      <c r="BA2" s="92">
        <v>2021</v>
      </c>
      <c r="BB2" s="92">
        <v>2022</v>
      </c>
      <c r="BC2" s="92">
        <v>2023</v>
      </c>
      <c r="BD2" s="92">
        <v>2024</v>
      </c>
      <c r="BE2" s="114">
        <v>2025</v>
      </c>
      <c r="BH2" s="47" t="s">
        <v>44</v>
      </c>
      <c r="BI2" s="47" t="s">
        <v>14</v>
      </c>
      <c r="BJ2" s="92">
        <v>2019</v>
      </c>
      <c r="BK2" s="92">
        <v>2020</v>
      </c>
      <c r="BL2" s="92">
        <v>2021</v>
      </c>
      <c r="BM2" s="92">
        <v>2022</v>
      </c>
      <c r="BN2" s="92">
        <v>2023</v>
      </c>
      <c r="BO2" s="92">
        <v>2024</v>
      </c>
      <c r="BP2" s="114">
        <v>2025</v>
      </c>
      <c r="BS2" s="47" t="s">
        <v>44</v>
      </c>
      <c r="BT2" s="47" t="s">
        <v>14</v>
      </c>
      <c r="BU2" s="92">
        <v>2019</v>
      </c>
      <c r="BV2" s="92">
        <v>2020</v>
      </c>
      <c r="BW2" s="92">
        <v>2021</v>
      </c>
      <c r="BX2" s="92">
        <v>2022</v>
      </c>
      <c r="BY2" s="92">
        <v>2023</v>
      </c>
      <c r="BZ2" s="92">
        <v>2024</v>
      </c>
      <c r="CA2" s="114">
        <v>2025</v>
      </c>
      <c r="CD2" s="112" t="s">
        <v>44</v>
      </c>
      <c r="CE2" s="112" t="s">
        <v>14</v>
      </c>
      <c r="CF2" s="92">
        <v>2019</v>
      </c>
      <c r="CG2" s="92">
        <v>2020</v>
      </c>
      <c r="CH2" s="92">
        <v>2021</v>
      </c>
      <c r="CI2" s="92">
        <v>2022</v>
      </c>
      <c r="CJ2" s="92">
        <v>2023</v>
      </c>
      <c r="CK2" s="92">
        <v>2024</v>
      </c>
      <c r="CL2" s="114">
        <v>2025</v>
      </c>
      <c r="CO2" s="112" t="s">
        <v>44</v>
      </c>
      <c r="CP2" s="112" t="s">
        <v>14</v>
      </c>
      <c r="CQ2" s="121">
        <v>2019</v>
      </c>
      <c r="CR2" s="121">
        <v>2020</v>
      </c>
      <c r="CS2" s="121">
        <v>2021</v>
      </c>
      <c r="CT2" s="121">
        <v>2022</v>
      </c>
      <c r="CU2" s="121">
        <v>2023</v>
      </c>
      <c r="CV2" s="121">
        <v>2024</v>
      </c>
      <c r="CW2" s="122">
        <v>2025</v>
      </c>
      <c r="CZ2" s="129" t="s">
        <v>44</v>
      </c>
      <c r="DA2" s="129" t="s">
        <v>14</v>
      </c>
      <c r="DB2" s="130">
        <v>2019</v>
      </c>
      <c r="DC2" s="130">
        <v>2020</v>
      </c>
      <c r="DD2" s="130">
        <v>2021</v>
      </c>
      <c r="DE2" s="130">
        <v>2022</v>
      </c>
      <c r="DF2" s="130">
        <v>2023</v>
      </c>
      <c r="DG2" s="130">
        <v>2024</v>
      </c>
      <c r="DH2" s="131">
        <v>2025</v>
      </c>
      <c r="DK2" s="112" t="s">
        <v>44</v>
      </c>
      <c r="DL2" s="112" t="s">
        <v>14</v>
      </c>
      <c r="DM2" s="121">
        <v>2019</v>
      </c>
      <c r="DN2" s="121">
        <v>2020</v>
      </c>
      <c r="DO2" s="121">
        <v>2021</v>
      </c>
      <c r="DP2" s="121">
        <v>2022</v>
      </c>
      <c r="DQ2" s="121">
        <v>2023</v>
      </c>
      <c r="DR2" s="121">
        <v>2024</v>
      </c>
      <c r="DS2" s="122">
        <v>2025</v>
      </c>
      <c r="DV2" s="113" t="s">
        <v>44</v>
      </c>
      <c r="DW2" s="113" t="s">
        <v>14</v>
      </c>
      <c r="DX2" s="125">
        <v>2019</v>
      </c>
      <c r="DY2" s="125">
        <v>2020</v>
      </c>
      <c r="DZ2" s="125">
        <v>2021</v>
      </c>
      <c r="EA2" s="125">
        <v>2022</v>
      </c>
      <c r="EB2" s="125">
        <v>2023</v>
      </c>
      <c r="EC2" s="125">
        <v>2024</v>
      </c>
      <c r="ED2" s="126">
        <v>2025</v>
      </c>
      <c r="EG2" s="129" t="s">
        <v>44</v>
      </c>
      <c r="EH2" s="129" t="s">
        <v>14</v>
      </c>
      <c r="EI2" s="130">
        <v>2019</v>
      </c>
      <c r="EJ2" s="130">
        <v>2020</v>
      </c>
      <c r="EK2" s="130">
        <v>2021</v>
      </c>
      <c r="EL2" s="130">
        <v>2022</v>
      </c>
      <c r="EM2" s="130">
        <v>2023</v>
      </c>
      <c r="EN2" s="130">
        <v>2024</v>
      </c>
      <c r="EO2" s="131">
        <v>2025</v>
      </c>
      <c r="ER2" s="112" t="s">
        <v>44</v>
      </c>
      <c r="ES2" s="112" t="s">
        <v>14</v>
      </c>
      <c r="ET2" s="121">
        <v>2019</v>
      </c>
      <c r="EU2" s="121">
        <v>2020</v>
      </c>
      <c r="EV2" s="121">
        <v>2021</v>
      </c>
      <c r="EW2" s="121">
        <v>2022</v>
      </c>
      <c r="EX2" s="121">
        <v>2023</v>
      </c>
      <c r="EY2" s="121">
        <v>2024</v>
      </c>
      <c r="EZ2" s="122">
        <v>2025</v>
      </c>
    </row>
    <row r="3" spans="3:156" ht="13.95" customHeight="1" x14ac:dyDescent="0.25">
      <c r="C3" s="144" t="s">
        <v>50</v>
      </c>
      <c r="D3" s="127" t="s">
        <v>16</v>
      </c>
      <c r="E3" s="139">
        <f>'Gaze naturale'!D5</f>
        <v>52.3</v>
      </c>
      <c r="F3" s="139">
        <f>'Gaze naturale'!D11</f>
        <v>52.1</v>
      </c>
      <c r="G3" s="139">
        <f>'Gaze naturale'!D17</f>
        <v>73.400000000000006</v>
      </c>
      <c r="H3" s="139">
        <f>'Gaze naturale'!D23</f>
        <v>51.9</v>
      </c>
      <c r="I3" s="139">
        <f>'Gaze naturale'!D29</f>
        <v>44.4</v>
      </c>
      <c r="J3" s="139">
        <f>'Gaze naturale'!D35</f>
        <v>39.799999999999997</v>
      </c>
      <c r="K3" s="139">
        <f>'Gaze naturale'!D41</f>
        <v>58.2</v>
      </c>
      <c r="L3" s="139">
        <f>'Gaze naturale'!D47</f>
        <v>62.912117811013999</v>
      </c>
      <c r="O3" s="149" t="s">
        <v>50</v>
      </c>
      <c r="P3" s="46" t="s">
        <v>16</v>
      </c>
      <c r="Q3" s="44">
        <f>'Gaze naturale'!N5</f>
        <v>54.24</v>
      </c>
      <c r="R3" s="44">
        <f>'Gaze naturale'!N11</f>
        <v>68.3</v>
      </c>
      <c r="S3" s="44">
        <f>'Gaze naturale'!N17</f>
        <v>67.599999999999994</v>
      </c>
      <c r="T3" s="44">
        <f>'Gaze naturale'!N23</f>
        <v>44.9</v>
      </c>
      <c r="U3" s="44">
        <f>'Gaze naturale'!N29</f>
        <v>52.5</v>
      </c>
      <c r="V3" s="44">
        <f>'Gaze naturale'!N35</f>
        <v>54.8</v>
      </c>
      <c r="W3" s="44">
        <f>'Gaze naturale'!N41</f>
        <v>54.108428033991999</v>
      </c>
      <c r="X3" s="44">
        <f>'Gaze naturale'!C47</f>
        <v>75.017958528704995</v>
      </c>
      <c r="AA3" s="149" t="s">
        <v>50</v>
      </c>
      <c r="AB3" s="46" t="s">
        <v>16</v>
      </c>
      <c r="AC3" s="44">
        <v>54.24</v>
      </c>
      <c r="AD3" s="44">
        <v>68.3</v>
      </c>
      <c r="AE3" s="44">
        <v>67.599999999999994</v>
      </c>
      <c r="AF3" s="44">
        <v>44.9</v>
      </c>
      <c r="AG3" s="44">
        <v>52.5</v>
      </c>
      <c r="AH3" s="44">
        <v>54.8</v>
      </c>
      <c r="AI3" s="44">
        <v>54.108428033991999</v>
      </c>
      <c r="AL3" s="149" t="s">
        <v>50</v>
      </c>
      <c r="AM3" s="46" t="s">
        <v>16</v>
      </c>
      <c r="AN3" s="44">
        <v>35.29</v>
      </c>
      <c r="AO3" s="44">
        <v>50</v>
      </c>
      <c r="AP3" s="44">
        <v>43.7</v>
      </c>
      <c r="AQ3" s="44">
        <v>25.053000000000001</v>
      </c>
      <c r="AR3" s="44">
        <v>31</v>
      </c>
      <c r="AS3" s="44">
        <v>44.7</v>
      </c>
      <c r="AT3" s="44">
        <v>33.305885613439003</v>
      </c>
      <c r="AW3" s="149" t="s">
        <v>50</v>
      </c>
      <c r="AX3" s="46" t="s">
        <v>16</v>
      </c>
      <c r="AY3" s="44">
        <v>19.100000000000001</v>
      </c>
      <c r="AZ3" s="44">
        <v>16.2</v>
      </c>
      <c r="BA3" s="44">
        <v>35.1</v>
      </c>
      <c r="BB3" s="44">
        <v>12.026999999999999</v>
      </c>
      <c r="BC3" s="44">
        <v>11</v>
      </c>
      <c r="BD3" s="44">
        <v>19.2</v>
      </c>
      <c r="BE3" s="44">
        <v>25.6</v>
      </c>
      <c r="BH3" s="149" t="s">
        <v>50</v>
      </c>
      <c r="BI3" s="46" t="s">
        <v>16</v>
      </c>
      <c r="BJ3" s="44">
        <v>9.4</v>
      </c>
      <c r="BK3" s="44">
        <v>9.1</v>
      </c>
      <c r="BL3" s="44">
        <v>14.5</v>
      </c>
      <c r="BM3" s="44">
        <v>8.6120000000000001</v>
      </c>
      <c r="BN3" s="44">
        <v>7.2</v>
      </c>
      <c r="BO3" s="44">
        <v>8</v>
      </c>
      <c r="BP3" s="44">
        <v>8.8000000000000007</v>
      </c>
      <c r="BS3" s="149" t="s">
        <v>50</v>
      </c>
      <c r="BT3" s="46" t="s">
        <v>16</v>
      </c>
      <c r="BU3" s="44">
        <v>8.3000000000000007</v>
      </c>
      <c r="BV3" s="44">
        <v>8.6999999999999993</v>
      </c>
      <c r="BW3" s="44">
        <v>8.9</v>
      </c>
      <c r="BX3" s="44">
        <v>7.6</v>
      </c>
      <c r="BY3" s="44">
        <v>6.8</v>
      </c>
      <c r="BZ3" s="44">
        <v>7.4</v>
      </c>
      <c r="CA3" s="44">
        <v>7.3</v>
      </c>
      <c r="CD3" s="149" t="s">
        <v>50</v>
      </c>
      <c r="CE3" s="119" t="s">
        <v>16</v>
      </c>
      <c r="CF3" s="44">
        <v>8.6</v>
      </c>
      <c r="CG3" s="44">
        <v>9</v>
      </c>
      <c r="CH3" s="44">
        <v>8.8000000000000007</v>
      </c>
      <c r="CI3" s="44">
        <v>8.1</v>
      </c>
      <c r="CJ3" s="44">
        <v>7</v>
      </c>
      <c r="CK3" s="44">
        <v>7</v>
      </c>
      <c r="CL3" s="44">
        <v>7</v>
      </c>
      <c r="CO3" s="149" t="s">
        <v>50</v>
      </c>
      <c r="CP3" s="119" t="s">
        <v>16</v>
      </c>
      <c r="CQ3" s="123">
        <v>8.4</v>
      </c>
      <c r="CR3" s="123">
        <v>12.1</v>
      </c>
      <c r="CS3" s="123">
        <v>10.9</v>
      </c>
      <c r="CT3" s="123">
        <v>8.1999999999999993</v>
      </c>
      <c r="CU3" s="123">
        <v>7.7</v>
      </c>
      <c r="CV3" s="123">
        <v>8.8000000000000007</v>
      </c>
      <c r="CW3" s="123">
        <v>8.1999999999999993</v>
      </c>
      <c r="CZ3" s="147" t="s">
        <v>50</v>
      </c>
      <c r="DA3" s="132" t="s">
        <v>16</v>
      </c>
      <c r="DB3" s="123">
        <v>13.1</v>
      </c>
      <c r="DC3" s="123">
        <v>13.1</v>
      </c>
      <c r="DD3" s="123">
        <v>10.9</v>
      </c>
      <c r="DE3" s="123">
        <v>11.5</v>
      </c>
      <c r="DF3" s="123">
        <v>10.7</v>
      </c>
      <c r="DG3" s="123">
        <v>11</v>
      </c>
      <c r="DH3" s="123">
        <v>12.6</v>
      </c>
      <c r="DK3" s="149" t="s">
        <v>50</v>
      </c>
      <c r="DL3" s="119" t="s">
        <v>16</v>
      </c>
      <c r="DM3" s="123">
        <v>28.8</v>
      </c>
      <c r="DN3" s="123">
        <v>26.3</v>
      </c>
      <c r="DO3" s="123">
        <v>42.1</v>
      </c>
      <c r="DP3" s="123">
        <v>25.8</v>
      </c>
      <c r="DQ3" s="123">
        <v>23.4</v>
      </c>
      <c r="DR3" s="123">
        <v>13.5</v>
      </c>
      <c r="DS3" s="123">
        <v>24</v>
      </c>
      <c r="DV3" s="154" t="s">
        <v>50</v>
      </c>
      <c r="DW3" s="127" t="s">
        <v>16</v>
      </c>
      <c r="DX3" s="44">
        <v>41.3</v>
      </c>
      <c r="DY3" s="44">
        <v>40.200000000000003</v>
      </c>
      <c r="DZ3" s="44">
        <v>64.2</v>
      </c>
      <c r="EA3" s="44">
        <v>56.4</v>
      </c>
      <c r="EB3" s="44">
        <v>33.1</v>
      </c>
      <c r="EC3" s="44">
        <v>39.4</v>
      </c>
      <c r="ED3" s="44">
        <v>33.9</v>
      </c>
      <c r="EG3" s="147" t="s">
        <v>50</v>
      </c>
      <c r="EH3" s="132" t="s">
        <v>16</v>
      </c>
      <c r="EI3" s="123">
        <v>52.3</v>
      </c>
      <c r="EJ3" s="123">
        <v>52.1</v>
      </c>
      <c r="EK3" s="123">
        <v>73.400000000000006</v>
      </c>
      <c r="EL3" s="123">
        <v>51.9</v>
      </c>
      <c r="EM3" s="123">
        <v>44.4</v>
      </c>
      <c r="EN3" s="123">
        <v>39.799999999999997</v>
      </c>
      <c r="EO3" s="123">
        <v>58.2</v>
      </c>
      <c r="ER3" s="149" t="s">
        <v>50</v>
      </c>
      <c r="ES3" s="119" t="s">
        <v>16</v>
      </c>
      <c r="ET3" s="123">
        <v>69.099999999999994</v>
      </c>
      <c r="EU3" s="123">
        <v>65</v>
      </c>
      <c r="EV3" s="123">
        <v>76.3</v>
      </c>
      <c r="EW3" s="123">
        <v>73.8</v>
      </c>
      <c r="EX3" s="123">
        <v>46.2</v>
      </c>
      <c r="EY3" s="123">
        <v>61.2</v>
      </c>
      <c r="EZ3" s="123">
        <v>51.5</v>
      </c>
    </row>
    <row r="4" spans="3:156" ht="41.4" customHeight="1" x14ac:dyDescent="0.25">
      <c r="C4" s="144"/>
      <c r="D4" s="137" t="s">
        <v>17</v>
      </c>
      <c r="E4" s="139">
        <f>'Gaze naturale'!D6</f>
        <v>59.1</v>
      </c>
      <c r="F4" s="139">
        <f>'Gaze naturale'!D12</f>
        <v>55.3</v>
      </c>
      <c r="G4" s="139">
        <f>'Gaze naturale'!D18</f>
        <v>62.6</v>
      </c>
      <c r="H4" s="139">
        <f>'Gaze naturale'!D24</f>
        <v>47.1</v>
      </c>
      <c r="I4" s="139">
        <f>'Gaze naturale'!D30</f>
        <v>27.8</v>
      </c>
      <c r="J4" s="139">
        <f>'Gaze naturale'!D36</f>
        <v>52.8</v>
      </c>
      <c r="K4" s="139">
        <f>'Gaze naturale'!D42</f>
        <v>67.7</v>
      </c>
      <c r="L4" s="139">
        <f>'Gaze naturale'!D48</f>
        <v>68.3</v>
      </c>
      <c r="O4" s="149"/>
      <c r="P4" s="93" t="s">
        <v>17</v>
      </c>
      <c r="Q4" s="44">
        <f>'Gaze naturale'!N6</f>
        <v>63</v>
      </c>
      <c r="R4" s="44">
        <f>'Gaze naturale'!N12</f>
        <v>70.2</v>
      </c>
      <c r="S4" s="44">
        <f>'Gaze naturale'!N18</f>
        <v>55.6</v>
      </c>
      <c r="T4" s="44">
        <f>'Gaze naturale'!N24</f>
        <v>22.8</v>
      </c>
      <c r="U4" s="44">
        <f>'Gaze naturale'!N30</f>
        <v>62.3</v>
      </c>
      <c r="V4" s="44">
        <f>'Gaze naturale'!N36</f>
        <v>66.7</v>
      </c>
      <c r="W4" s="44">
        <f>'Gaze naturale'!N42</f>
        <v>62.2</v>
      </c>
      <c r="X4" s="44">
        <f>'Gaze naturale'!C48</f>
        <v>79.5</v>
      </c>
      <c r="AA4" s="149"/>
      <c r="AB4" s="93" t="s">
        <v>17</v>
      </c>
      <c r="AC4" s="44">
        <v>63</v>
      </c>
      <c r="AD4" s="44">
        <v>70.2</v>
      </c>
      <c r="AE4" s="44">
        <v>55.6</v>
      </c>
      <c r="AF4" s="44">
        <v>22.8</v>
      </c>
      <c r="AG4" s="44">
        <v>62.3</v>
      </c>
      <c r="AH4" s="44">
        <v>66.7</v>
      </c>
      <c r="AI4" s="44">
        <v>62.2</v>
      </c>
      <c r="AL4" s="149"/>
      <c r="AM4" s="93" t="s">
        <v>17</v>
      </c>
      <c r="AN4" s="44">
        <v>46.4</v>
      </c>
      <c r="AO4" s="44">
        <v>54.2</v>
      </c>
      <c r="AP4" s="44">
        <v>44.2</v>
      </c>
      <c r="AQ4" s="44">
        <v>14.7</v>
      </c>
      <c r="AR4" s="44">
        <v>37.1</v>
      </c>
      <c r="AS4" s="44">
        <v>55.5</v>
      </c>
      <c r="AT4" s="44">
        <v>48.7</v>
      </c>
      <c r="AW4" s="149"/>
      <c r="AX4" s="93" t="s">
        <v>17</v>
      </c>
      <c r="AY4" s="116">
        <v>15.7</v>
      </c>
      <c r="AZ4" s="116">
        <v>16</v>
      </c>
      <c r="BA4" s="116">
        <v>5.0999999999999996</v>
      </c>
      <c r="BB4" s="116">
        <v>3.6</v>
      </c>
      <c r="BC4" s="116">
        <v>10.3</v>
      </c>
      <c r="BD4" s="116">
        <v>16.7</v>
      </c>
      <c r="BE4" s="116">
        <v>24.4</v>
      </c>
      <c r="BH4" s="149"/>
      <c r="BI4" s="93" t="s">
        <v>17</v>
      </c>
      <c r="BJ4" s="44">
        <v>4.5</v>
      </c>
      <c r="BK4" s="44">
        <v>5.2</v>
      </c>
      <c r="BL4" s="44">
        <v>4.9000000000000004</v>
      </c>
      <c r="BM4" s="44">
        <v>3.8</v>
      </c>
      <c r="BN4" s="44">
        <v>3.9</v>
      </c>
      <c r="BO4" s="44">
        <v>3.7</v>
      </c>
      <c r="BP4" s="44">
        <v>4.2</v>
      </c>
      <c r="BS4" s="149"/>
      <c r="BT4" s="46" t="s">
        <v>17</v>
      </c>
      <c r="BU4" s="44">
        <v>3.6</v>
      </c>
      <c r="BV4" s="44">
        <v>4.2</v>
      </c>
      <c r="BW4" s="44">
        <v>3.5</v>
      </c>
      <c r="BX4" s="44">
        <v>3.3</v>
      </c>
      <c r="BY4" s="44">
        <v>3.7</v>
      </c>
      <c r="BZ4" s="44">
        <v>3.3</v>
      </c>
      <c r="CA4" s="44">
        <v>3.7</v>
      </c>
      <c r="CD4" s="149"/>
      <c r="CE4" s="119" t="s">
        <v>17</v>
      </c>
      <c r="CF4" s="44">
        <v>3.9</v>
      </c>
      <c r="CG4" s="44">
        <v>4.5</v>
      </c>
      <c r="CH4" s="44">
        <v>3.8</v>
      </c>
      <c r="CI4" s="44">
        <v>3.4</v>
      </c>
      <c r="CJ4" s="44">
        <v>4</v>
      </c>
      <c r="CK4" s="44">
        <v>3.2</v>
      </c>
      <c r="CL4" s="44">
        <v>3.8</v>
      </c>
      <c r="CO4" s="149"/>
      <c r="CP4" s="46" t="s">
        <v>17</v>
      </c>
      <c r="CQ4" s="44">
        <v>5.5</v>
      </c>
      <c r="CR4" s="44">
        <v>13.9</v>
      </c>
      <c r="CS4" s="44">
        <v>6.6</v>
      </c>
      <c r="CT4" s="44">
        <v>4</v>
      </c>
      <c r="CU4" s="44">
        <v>4.3</v>
      </c>
      <c r="CV4" s="44">
        <v>4</v>
      </c>
      <c r="CW4" s="44">
        <v>4.5999999999999996</v>
      </c>
      <c r="CZ4" s="147"/>
      <c r="DA4" s="132" t="s">
        <v>17</v>
      </c>
      <c r="DB4" s="123">
        <v>12.9</v>
      </c>
      <c r="DC4" s="123">
        <v>0</v>
      </c>
      <c r="DD4" s="123">
        <v>6.6</v>
      </c>
      <c r="DE4" s="123">
        <v>1.1000000000000001</v>
      </c>
      <c r="DF4" s="123">
        <v>8.1999999999999993</v>
      </c>
      <c r="DG4" s="123">
        <v>12.1</v>
      </c>
      <c r="DH4" s="123">
        <v>11</v>
      </c>
      <c r="DK4" s="149"/>
      <c r="DL4" s="119" t="s">
        <v>17</v>
      </c>
      <c r="DM4" s="123">
        <v>20.3</v>
      </c>
      <c r="DN4" s="123">
        <v>21.5</v>
      </c>
      <c r="DO4" s="123">
        <v>28.5</v>
      </c>
      <c r="DP4" s="123">
        <v>0.1</v>
      </c>
      <c r="DQ4" s="123">
        <v>11.6</v>
      </c>
      <c r="DR4" s="123">
        <v>12.4</v>
      </c>
      <c r="DS4" s="123">
        <v>18.100000000000001</v>
      </c>
      <c r="DV4" s="154"/>
      <c r="DW4" s="127" t="s">
        <v>17</v>
      </c>
      <c r="DX4" s="44">
        <v>51.3</v>
      </c>
      <c r="DY4" s="44">
        <v>45.2</v>
      </c>
      <c r="DZ4" s="44">
        <v>55.6</v>
      </c>
      <c r="EA4" s="44">
        <v>50.6</v>
      </c>
      <c r="EB4" s="44">
        <v>15.5</v>
      </c>
      <c r="EC4" s="44">
        <v>47.4</v>
      </c>
      <c r="ED4" s="44">
        <v>45.3</v>
      </c>
      <c r="EG4" s="147"/>
      <c r="EH4" s="132" t="s">
        <v>17</v>
      </c>
      <c r="EI4" s="123">
        <v>59.1</v>
      </c>
      <c r="EJ4" s="123">
        <v>55.3</v>
      </c>
      <c r="EK4" s="123">
        <v>62.6</v>
      </c>
      <c r="EL4" s="123">
        <v>47.1</v>
      </c>
      <c r="EM4" s="123">
        <v>27.8</v>
      </c>
      <c r="EN4" s="123">
        <v>52.8</v>
      </c>
      <c r="EO4" s="123">
        <v>67.7</v>
      </c>
      <c r="ER4" s="149"/>
      <c r="ES4" s="119" t="s">
        <v>17</v>
      </c>
      <c r="ET4" s="123">
        <v>78.5</v>
      </c>
      <c r="EU4" s="123">
        <v>66.8</v>
      </c>
      <c r="EV4" s="123">
        <v>64.2</v>
      </c>
      <c r="EW4" s="123">
        <v>62.6</v>
      </c>
      <c r="EX4" s="123">
        <v>25.8</v>
      </c>
      <c r="EY4" s="123">
        <v>68.8</v>
      </c>
      <c r="EZ4" s="123">
        <v>64.2</v>
      </c>
    </row>
    <row r="5" spans="3:156" x14ac:dyDescent="0.25">
      <c r="C5" s="144"/>
      <c r="D5" s="127" t="s">
        <v>18</v>
      </c>
      <c r="E5" s="139">
        <f>'Gaze naturale'!D7</f>
        <v>8.6999999999999993</v>
      </c>
      <c r="F5" s="139">
        <f>'Gaze naturale'!D13</f>
        <v>8.1999999999999993</v>
      </c>
      <c r="G5" s="139">
        <f>'Gaze naturale'!D19</f>
        <v>10.4</v>
      </c>
      <c r="H5" s="139">
        <f>'Gaze naturale'!D25</f>
        <v>6.6</v>
      </c>
      <c r="I5" s="139">
        <f>'Gaze naturale'!D31</f>
        <v>8.3000000000000007</v>
      </c>
      <c r="J5" s="139">
        <f>'Gaze naturale'!D37</f>
        <v>7.7</v>
      </c>
      <c r="K5" s="139">
        <f>'Gaze naturale'!D43</f>
        <v>10.3</v>
      </c>
      <c r="L5" s="139">
        <f>'Gaze naturale'!D49</f>
        <v>10.67280895</v>
      </c>
      <c r="O5" s="149"/>
      <c r="P5" s="46" t="s">
        <v>18</v>
      </c>
      <c r="Q5" s="44">
        <f>'Gaze naturale'!N7</f>
        <v>8.9600000000000009</v>
      </c>
      <c r="R5" s="44">
        <f>'Gaze naturale'!N13</f>
        <v>9.6999999999999993</v>
      </c>
      <c r="S5" s="44">
        <f>'Gaze naturale'!N19</f>
        <v>10.1</v>
      </c>
      <c r="T5" s="44">
        <f>'Gaze naturale'!N25</f>
        <v>7.3</v>
      </c>
      <c r="U5" s="44">
        <f>'Gaze naturale'!N31</f>
        <v>9.6</v>
      </c>
      <c r="V5" s="44">
        <f>'Gaze naturale'!N37</f>
        <v>9.4</v>
      </c>
      <c r="W5" s="44">
        <f>'Gaze naturale'!N43</f>
        <v>8.6127958099999997</v>
      </c>
      <c r="X5" s="44">
        <f>'Gaze naturale'!C49</f>
        <v>12.176311950000001</v>
      </c>
      <c r="AA5" s="149"/>
      <c r="AB5" s="46" t="s">
        <v>18</v>
      </c>
      <c r="AC5" s="44">
        <v>8.9600000000000009</v>
      </c>
      <c r="AD5" s="44">
        <v>9.6999999999999993</v>
      </c>
      <c r="AE5" s="44">
        <v>10.1</v>
      </c>
      <c r="AF5" s="44">
        <v>7.3</v>
      </c>
      <c r="AG5" s="44">
        <v>9.6</v>
      </c>
      <c r="AH5" s="44">
        <v>9.4</v>
      </c>
      <c r="AI5" s="44">
        <v>8.6127958099999997</v>
      </c>
      <c r="AL5" s="149"/>
      <c r="AM5" s="46" t="s">
        <v>18</v>
      </c>
      <c r="AN5" s="44">
        <v>5.6</v>
      </c>
      <c r="AO5" s="44">
        <v>7.3</v>
      </c>
      <c r="AP5" s="44">
        <v>6.1</v>
      </c>
      <c r="AQ5" s="44">
        <v>3.9750000000000001</v>
      </c>
      <c r="AR5" s="44">
        <v>5.0999999999999996</v>
      </c>
      <c r="AS5" s="44">
        <v>7.9</v>
      </c>
      <c r="AT5" s="44">
        <v>5.5860837999999999</v>
      </c>
      <c r="AW5" s="149"/>
      <c r="AX5" s="46" t="s">
        <v>18</v>
      </c>
      <c r="AY5" s="44">
        <v>1.04</v>
      </c>
      <c r="AZ5" s="44">
        <v>0.9</v>
      </c>
      <c r="BA5" s="44">
        <v>2.4</v>
      </c>
      <c r="BB5" s="44">
        <v>0.52100000000000002</v>
      </c>
      <c r="BC5" s="44">
        <v>1.3</v>
      </c>
      <c r="BD5" s="44">
        <v>1.4</v>
      </c>
      <c r="BE5" s="44">
        <v>2.2999999999999998</v>
      </c>
      <c r="BH5" s="149"/>
      <c r="BI5" s="46" t="s">
        <v>18</v>
      </c>
      <c r="BJ5" s="44">
        <v>0.2</v>
      </c>
      <c r="BK5" s="44">
        <v>0.1</v>
      </c>
      <c r="BL5" s="44">
        <v>0.2</v>
      </c>
      <c r="BM5" s="44">
        <v>0.13900000000000001</v>
      </c>
      <c r="BN5" s="44">
        <v>1.1000000000000001</v>
      </c>
      <c r="BO5" s="44">
        <v>0.1</v>
      </c>
      <c r="BP5" s="44">
        <v>0.16</v>
      </c>
      <c r="BS5" s="149"/>
      <c r="BT5" s="46" t="s">
        <v>18</v>
      </c>
      <c r="BU5" s="44">
        <v>0.1</v>
      </c>
      <c r="BV5" s="44">
        <v>0.1</v>
      </c>
      <c r="BW5" s="44">
        <v>0.1</v>
      </c>
      <c r="BX5" s="44">
        <v>0.1</v>
      </c>
      <c r="BY5" s="44">
        <v>1.1000000000000001</v>
      </c>
      <c r="BZ5" s="44">
        <v>0.1</v>
      </c>
      <c r="CA5" s="44">
        <v>0.106878</v>
      </c>
      <c r="CD5" s="149"/>
      <c r="CE5" s="119" t="s">
        <v>18</v>
      </c>
      <c r="CF5" s="44">
        <v>0.1</v>
      </c>
      <c r="CG5" s="44">
        <v>0.1</v>
      </c>
      <c r="CH5" s="44">
        <v>0.1</v>
      </c>
      <c r="CI5" s="44">
        <v>0.1</v>
      </c>
      <c r="CJ5" s="44">
        <v>1.1000000000000001</v>
      </c>
      <c r="CK5" s="44">
        <v>0.1</v>
      </c>
      <c r="CL5" s="44">
        <v>0.10312</v>
      </c>
      <c r="CO5" s="149"/>
      <c r="CP5" s="119" t="s">
        <v>18</v>
      </c>
      <c r="CQ5" s="123">
        <v>0.1</v>
      </c>
      <c r="CR5" s="123">
        <v>0.1</v>
      </c>
      <c r="CS5" s="123">
        <v>0.1</v>
      </c>
      <c r="CT5" s="123">
        <v>0.1</v>
      </c>
      <c r="CU5" s="123">
        <v>0.2</v>
      </c>
      <c r="CV5" s="123">
        <v>0.1</v>
      </c>
      <c r="CW5" s="123">
        <v>0.13178499999999999</v>
      </c>
      <c r="CZ5" s="147"/>
      <c r="DA5" s="132" t="s">
        <v>18</v>
      </c>
      <c r="DB5" s="123">
        <v>0.2</v>
      </c>
      <c r="DC5" s="123">
        <v>0</v>
      </c>
      <c r="DD5" s="123">
        <v>0.1</v>
      </c>
      <c r="DE5" s="123">
        <v>0.2</v>
      </c>
      <c r="DF5" s="123">
        <v>0.3</v>
      </c>
      <c r="DG5" s="123">
        <v>0.2</v>
      </c>
      <c r="DH5" s="123">
        <v>0.22823599999999999</v>
      </c>
      <c r="DK5" s="149"/>
      <c r="DL5" s="119" t="s">
        <v>18</v>
      </c>
      <c r="DM5" s="123">
        <v>2.8</v>
      </c>
      <c r="DN5" s="123">
        <v>0.8</v>
      </c>
      <c r="DO5" s="123">
        <v>3.9</v>
      </c>
      <c r="DP5" s="123">
        <v>1.4</v>
      </c>
      <c r="DQ5" s="123">
        <v>2.6</v>
      </c>
      <c r="DR5" s="123">
        <v>0.6</v>
      </c>
      <c r="DS5" s="123">
        <v>2.2999999999999998</v>
      </c>
      <c r="DV5" s="154"/>
      <c r="DW5" s="127" t="s">
        <v>18</v>
      </c>
      <c r="DX5" s="44">
        <v>6.2</v>
      </c>
      <c r="DY5" s="44">
        <v>4.3</v>
      </c>
      <c r="DZ5" s="44">
        <v>8.4</v>
      </c>
      <c r="EA5" s="44">
        <v>7.4</v>
      </c>
      <c r="EB5" s="44">
        <v>5.8</v>
      </c>
      <c r="EC5" s="44">
        <v>6.8</v>
      </c>
      <c r="ED5" s="44">
        <v>5.6</v>
      </c>
      <c r="EG5" s="147"/>
      <c r="EH5" s="132" t="s">
        <v>18</v>
      </c>
      <c r="EI5" s="123">
        <v>8.6999999999999993</v>
      </c>
      <c r="EJ5" s="123">
        <v>8.1999999999999993</v>
      </c>
      <c r="EK5" s="123">
        <v>10.4</v>
      </c>
      <c r="EL5" s="123">
        <v>6.6</v>
      </c>
      <c r="EM5" s="123">
        <v>8.3000000000000007</v>
      </c>
      <c r="EN5" s="123">
        <v>7.7</v>
      </c>
      <c r="EO5" s="123">
        <v>10.3</v>
      </c>
      <c r="ER5" s="149"/>
      <c r="ES5" s="119" t="s">
        <v>18</v>
      </c>
      <c r="ET5" s="123">
        <v>11.6</v>
      </c>
      <c r="EU5" s="123">
        <v>9.8000000000000007</v>
      </c>
      <c r="EV5" s="123">
        <v>10.4</v>
      </c>
      <c r="EW5" s="123">
        <v>9.4</v>
      </c>
      <c r="EX5" s="123">
        <v>8.6999999999999993</v>
      </c>
      <c r="EY5" s="123">
        <v>11.4</v>
      </c>
      <c r="EZ5" s="123">
        <v>8.9</v>
      </c>
    </row>
    <row r="6" spans="3:156" x14ac:dyDescent="0.25">
      <c r="C6" s="144"/>
      <c r="D6" s="127" t="s">
        <v>19</v>
      </c>
      <c r="E6" s="139">
        <f>'Gaze naturale'!D8</f>
        <v>24.4</v>
      </c>
      <c r="F6" s="139">
        <f>'Gaze naturale'!D14</f>
        <v>26.5</v>
      </c>
      <c r="G6" s="139">
        <f>'Gaze naturale'!D20</f>
        <v>31.4</v>
      </c>
      <c r="H6" s="139">
        <f>'Gaze naturale'!D26</f>
        <v>31.300000000000004</v>
      </c>
      <c r="I6" s="139">
        <f>'Gaze naturale'!D32</f>
        <v>13.5</v>
      </c>
      <c r="J6" s="139">
        <f>'Gaze naturale'!D38</f>
        <v>7.8</v>
      </c>
      <c r="K6" s="139">
        <f>'Gaze naturale'!D44</f>
        <v>12.7</v>
      </c>
      <c r="L6" s="139">
        <f>'Gaze naturale'!D50</f>
        <v>12.3</v>
      </c>
      <c r="O6" s="149"/>
      <c r="P6" s="46" t="s">
        <v>19</v>
      </c>
      <c r="Q6" s="44">
        <f>'Gaze naturale'!N8</f>
        <v>29.33</v>
      </c>
      <c r="R6" s="44">
        <f>'Gaze naturale'!N14</f>
        <v>23.799999999999997</v>
      </c>
      <c r="S6" s="44">
        <f>'Gaze naturale'!N20</f>
        <v>42.9</v>
      </c>
      <c r="T6" s="44">
        <f>'Gaze naturale'!N26</f>
        <v>26.8</v>
      </c>
      <c r="U6" s="44">
        <f>'Gaze naturale'!N32</f>
        <v>13.4</v>
      </c>
      <c r="V6" s="44">
        <f>'Gaze naturale'!N38</f>
        <v>12.4</v>
      </c>
      <c r="W6" s="44">
        <f>'Gaze naturale'!N44</f>
        <v>10.4</v>
      </c>
      <c r="X6" s="44">
        <f>'Gaze naturale'!C50</f>
        <v>12.4</v>
      </c>
      <c r="AA6" s="149"/>
      <c r="AB6" s="46" t="s">
        <v>19</v>
      </c>
      <c r="AC6" s="44">
        <v>29.33</v>
      </c>
      <c r="AD6" s="44">
        <v>23.799999999999997</v>
      </c>
      <c r="AE6" s="44">
        <v>42.9</v>
      </c>
      <c r="AF6" s="44">
        <v>26.8</v>
      </c>
      <c r="AG6" s="44">
        <v>13.4</v>
      </c>
      <c r="AH6" s="44">
        <v>12.4</v>
      </c>
      <c r="AI6" s="44">
        <v>10.4</v>
      </c>
      <c r="AL6" s="149"/>
      <c r="AM6" s="46" t="s">
        <v>19</v>
      </c>
      <c r="AN6" s="44">
        <v>26.9</v>
      </c>
      <c r="AO6" s="44">
        <v>19.200000000000003</v>
      </c>
      <c r="AP6" s="44">
        <v>47.7</v>
      </c>
      <c r="AQ6" s="44">
        <v>19.260000000000002</v>
      </c>
      <c r="AR6" s="44">
        <v>10.8</v>
      </c>
      <c r="AS6" s="44">
        <v>15</v>
      </c>
      <c r="AT6" s="44">
        <v>8.3000000000000007</v>
      </c>
      <c r="AW6" s="149"/>
      <c r="AX6" s="46" t="s">
        <v>19</v>
      </c>
      <c r="AY6" s="44">
        <v>27.279999999999998</v>
      </c>
      <c r="AZ6" s="44">
        <v>10.899999999999999</v>
      </c>
      <c r="BA6" s="44">
        <v>25.6</v>
      </c>
      <c r="BB6" s="44">
        <v>13.468999999999999</v>
      </c>
      <c r="BC6" s="44">
        <v>15.1</v>
      </c>
      <c r="BD6" s="44">
        <v>8.4</v>
      </c>
      <c r="BE6" s="44">
        <v>7.400000000000003</v>
      </c>
      <c r="BH6" s="149"/>
      <c r="BI6" s="46" t="s">
        <v>19</v>
      </c>
      <c r="BJ6" s="44">
        <v>24.2</v>
      </c>
      <c r="BK6" s="44">
        <v>9.8000000000000007</v>
      </c>
      <c r="BL6" s="44">
        <v>24.4</v>
      </c>
      <c r="BM6" s="44">
        <v>14.802</v>
      </c>
      <c r="BN6" s="44">
        <v>14.1</v>
      </c>
      <c r="BO6" s="44">
        <v>6</v>
      </c>
      <c r="BP6" s="44">
        <v>7.4</v>
      </c>
      <c r="BS6" s="149"/>
      <c r="BT6" s="46" t="s">
        <v>19</v>
      </c>
      <c r="BU6" s="44">
        <v>16.7</v>
      </c>
      <c r="BV6" s="44">
        <v>9.8999999999999986</v>
      </c>
      <c r="BW6" s="44">
        <v>17.899999999999999</v>
      </c>
      <c r="BX6" s="44">
        <v>15.099999999999998</v>
      </c>
      <c r="BY6" s="44">
        <v>4.9000000000000004</v>
      </c>
      <c r="BZ6" s="44">
        <v>3.2</v>
      </c>
      <c r="CA6" s="44">
        <v>4.8</v>
      </c>
      <c r="CD6" s="149"/>
      <c r="CE6" s="119" t="s">
        <v>19</v>
      </c>
      <c r="CF6" s="44">
        <v>14.799999999999999</v>
      </c>
      <c r="CG6" s="44">
        <v>10.6</v>
      </c>
      <c r="CH6" s="44">
        <v>9.1000000000000014</v>
      </c>
      <c r="CI6" s="44">
        <v>14.9</v>
      </c>
      <c r="CJ6" s="44">
        <v>3.9</v>
      </c>
      <c r="CK6" s="44">
        <v>1.8</v>
      </c>
      <c r="CL6" s="44">
        <v>3.7</v>
      </c>
      <c r="CO6" s="149"/>
      <c r="CP6" s="119" t="s">
        <v>19</v>
      </c>
      <c r="CQ6" s="123">
        <v>12.7</v>
      </c>
      <c r="CR6" s="123">
        <v>10.299999999999999</v>
      </c>
      <c r="CS6" s="123">
        <v>7.7000000000000011</v>
      </c>
      <c r="CT6" s="123">
        <v>12.100000000000001</v>
      </c>
      <c r="CU6" s="123">
        <v>2.6</v>
      </c>
      <c r="CV6" s="123">
        <v>2.1</v>
      </c>
      <c r="CW6" s="123">
        <v>3.5</v>
      </c>
      <c r="CZ6" s="147"/>
      <c r="DA6" s="132" t="s">
        <v>19</v>
      </c>
      <c r="DB6" s="123">
        <v>12.299999999999999</v>
      </c>
      <c r="DC6" s="123">
        <v>0</v>
      </c>
      <c r="DD6" s="123">
        <v>7.7000000000000011</v>
      </c>
      <c r="DE6" s="123">
        <v>15.299999999999999</v>
      </c>
      <c r="DF6" s="123">
        <v>4.3</v>
      </c>
      <c r="DG6" s="123">
        <v>2.1</v>
      </c>
      <c r="DH6" s="123">
        <v>3.8</v>
      </c>
      <c r="DK6" s="149"/>
      <c r="DL6" s="119" t="s">
        <v>19</v>
      </c>
      <c r="DM6" s="123">
        <v>16.599999999999998</v>
      </c>
      <c r="DN6" s="123">
        <v>15.100000000000001</v>
      </c>
      <c r="DO6" s="123">
        <v>16.5</v>
      </c>
      <c r="DP6" s="123">
        <v>17.399999999999999</v>
      </c>
      <c r="DQ6" s="123">
        <v>8.1999999999999993</v>
      </c>
      <c r="DR6" s="123">
        <v>2.9</v>
      </c>
      <c r="DS6" s="123">
        <v>4.9000000000000004</v>
      </c>
      <c r="DV6" s="154"/>
      <c r="DW6" s="127" t="s">
        <v>19</v>
      </c>
      <c r="DX6" s="44">
        <v>20.900000000000006</v>
      </c>
      <c r="DY6" s="44">
        <v>20.700000000000003</v>
      </c>
      <c r="DZ6" s="44">
        <v>27.4</v>
      </c>
      <c r="EA6" s="44">
        <v>35.300000000000004</v>
      </c>
      <c r="EB6" s="44">
        <v>10.4</v>
      </c>
      <c r="EC6" s="44">
        <v>7.9</v>
      </c>
      <c r="ED6" s="44">
        <v>8.6</v>
      </c>
      <c r="EG6" s="147"/>
      <c r="EH6" s="132" t="s">
        <v>19</v>
      </c>
      <c r="EI6" s="123">
        <v>24.4</v>
      </c>
      <c r="EJ6" s="123">
        <v>26.5</v>
      </c>
      <c r="EK6" s="123">
        <v>31.4</v>
      </c>
      <c r="EL6" s="123">
        <v>31.300000000000004</v>
      </c>
      <c r="EM6" s="123">
        <v>13.5</v>
      </c>
      <c r="EN6" s="123">
        <v>7.8</v>
      </c>
      <c r="EO6" s="123">
        <v>12.7</v>
      </c>
      <c r="ER6" s="149"/>
      <c r="ES6" s="119" t="s">
        <v>19</v>
      </c>
      <c r="ET6" s="123">
        <v>31.299999999999997</v>
      </c>
      <c r="EU6" s="123">
        <v>30.200000000000003</v>
      </c>
      <c r="EV6" s="123">
        <v>31.899999999999991</v>
      </c>
      <c r="EW6" s="123">
        <v>41.9</v>
      </c>
      <c r="EX6" s="123">
        <v>15.4</v>
      </c>
      <c r="EY6" s="123">
        <v>13.2</v>
      </c>
      <c r="EZ6" s="123">
        <v>10.9</v>
      </c>
    </row>
    <row r="7" spans="3:156" x14ac:dyDescent="0.25">
      <c r="C7" s="144"/>
      <c r="D7" s="128" t="s">
        <v>20</v>
      </c>
      <c r="E7" s="91">
        <f>'Gaze naturale'!D9</f>
        <v>144.5</v>
      </c>
      <c r="F7" s="91">
        <f>'Gaze naturale'!E9</f>
        <v>119.7</v>
      </c>
      <c r="G7" s="91">
        <f>'Gaze naturale'!D21</f>
        <v>177.8</v>
      </c>
      <c r="H7" s="91">
        <f>'Gaze naturale'!D27</f>
        <v>136.9</v>
      </c>
      <c r="I7" s="91">
        <f>'Gaze naturale'!D33</f>
        <v>94</v>
      </c>
      <c r="J7" s="91">
        <f>'Gaze naturale'!D39</f>
        <v>108.1</v>
      </c>
      <c r="K7" s="91">
        <f>'Gaze naturale'!D45</f>
        <v>148.9</v>
      </c>
      <c r="L7" s="91">
        <f>'Gaze naturale'!D51</f>
        <v>154.184926761014</v>
      </c>
      <c r="O7" s="149"/>
      <c r="P7" s="13" t="s">
        <v>20</v>
      </c>
      <c r="Q7" s="91">
        <f>'Gaze naturale'!N9</f>
        <v>155.53000000000003</v>
      </c>
      <c r="R7" s="94">
        <f>'Gaze naturale'!N15</f>
        <v>172</v>
      </c>
      <c r="S7" s="94">
        <f>'Gaze naturale'!N21</f>
        <v>176.2</v>
      </c>
      <c r="T7" s="94">
        <f>'Gaze naturale'!N27</f>
        <v>101.8</v>
      </c>
      <c r="U7" s="94">
        <f>'Gaze naturale'!N33</f>
        <v>137.79999999999998</v>
      </c>
      <c r="V7" s="94">
        <f>'Gaze naturale'!N39</f>
        <v>143.30000000000001</v>
      </c>
      <c r="W7" s="94">
        <f>'Gaze naturale'!N45</f>
        <v>135.32122384399199</v>
      </c>
      <c r="X7" s="94">
        <f>'Gaze naturale'!C51</f>
        <v>179.094270478705</v>
      </c>
      <c r="AA7" s="149"/>
      <c r="AB7" s="13" t="s">
        <v>20</v>
      </c>
      <c r="AC7" s="91">
        <v>155.53000000000003</v>
      </c>
      <c r="AD7" s="94">
        <v>172</v>
      </c>
      <c r="AE7" s="94">
        <v>176.2</v>
      </c>
      <c r="AF7" s="94">
        <v>101.8</v>
      </c>
      <c r="AG7" s="94">
        <v>137.79999999999998</v>
      </c>
      <c r="AH7" s="94">
        <v>143.30000000000001</v>
      </c>
      <c r="AI7" s="94">
        <v>135.32122384399199</v>
      </c>
      <c r="AL7" s="149"/>
      <c r="AM7" s="13" t="s">
        <v>20</v>
      </c>
      <c r="AN7" s="91">
        <v>114.19</v>
      </c>
      <c r="AO7" s="91">
        <v>130.69999999999999</v>
      </c>
      <c r="AP7" s="91">
        <v>141.69999999999999</v>
      </c>
      <c r="AQ7" s="91">
        <v>62.988</v>
      </c>
      <c r="AR7" s="91">
        <v>83.999999999999986</v>
      </c>
      <c r="AS7" s="91">
        <v>123.10000000000001</v>
      </c>
      <c r="AT7" s="91">
        <v>95.891969413439</v>
      </c>
      <c r="AW7" s="149"/>
      <c r="AX7" s="13" t="s">
        <v>20</v>
      </c>
      <c r="AY7" s="117">
        <v>63.11999999999999</v>
      </c>
      <c r="AZ7" s="117">
        <v>44</v>
      </c>
      <c r="BA7" s="117">
        <v>68.2</v>
      </c>
      <c r="BB7" s="117">
        <v>29.616999999999997</v>
      </c>
      <c r="BC7" s="117">
        <v>37.700000000000003</v>
      </c>
      <c r="BD7" s="117">
        <v>45.699999999999996</v>
      </c>
      <c r="BE7" s="117">
        <v>59.7</v>
      </c>
      <c r="BH7" s="149"/>
      <c r="BI7" s="13" t="s">
        <v>20</v>
      </c>
      <c r="BJ7" s="117">
        <v>38.299999999999997</v>
      </c>
      <c r="BK7" s="117">
        <v>24.200000000000003</v>
      </c>
      <c r="BL7" s="117">
        <v>44</v>
      </c>
      <c r="BM7" s="117">
        <v>27.352999999999998</v>
      </c>
      <c r="BN7" s="117">
        <v>26.299999999999997</v>
      </c>
      <c r="BO7" s="117">
        <v>17.799999999999997</v>
      </c>
      <c r="BP7" s="117">
        <v>20.6</v>
      </c>
      <c r="BS7" s="149"/>
      <c r="BT7" s="13" t="s">
        <v>20</v>
      </c>
      <c r="BU7" s="117">
        <v>28.7</v>
      </c>
      <c r="BV7" s="117">
        <v>22.9</v>
      </c>
      <c r="BW7" s="117">
        <v>30.4</v>
      </c>
      <c r="BX7" s="117">
        <v>26.099999999999994</v>
      </c>
      <c r="BY7" s="117">
        <v>16.5</v>
      </c>
      <c r="BZ7" s="117">
        <v>14</v>
      </c>
      <c r="CA7" s="117">
        <v>15.9</v>
      </c>
      <c r="CD7" s="149"/>
      <c r="CE7" s="120" t="s">
        <v>20</v>
      </c>
      <c r="CF7" s="117">
        <v>27.4</v>
      </c>
      <c r="CG7" s="117">
        <v>24.2</v>
      </c>
      <c r="CH7" s="117">
        <v>21.800000000000004</v>
      </c>
      <c r="CI7" s="117">
        <v>26.5</v>
      </c>
      <c r="CJ7" s="117">
        <v>16</v>
      </c>
      <c r="CK7" s="117">
        <v>12.1</v>
      </c>
      <c r="CL7" s="117">
        <v>14.6</v>
      </c>
      <c r="CO7" s="149"/>
      <c r="CP7" s="120" t="s">
        <v>20</v>
      </c>
      <c r="CQ7" s="117">
        <v>26.7</v>
      </c>
      <c r="CR7" s="117">
        <v>36.4</v>
      </c>
      <c r="CS7" s="117">
        <v>25.300000000000004</v>
      </c>
      <c r="CT7" s="117">
        <v>24.4</v>
      </c>
      <c r="CU7" s="117">
        <v>14.799999999999999</v>
      </c>
      <c r="CV7" s="117">
        <v>15</v>
      </c>
      <c r="CW7" s="117">
        <v>16.399999999999999</v>
      </c>
      <c r="CZ7" s="147"/>
      <c r="DA7" s="18" t="s">
        <v>20</v>
      </c>
      <c r="DB7" s="117">
        <v>38.5</v>
      </c>
      <c r="DC7" s="117">
        <v>13.1</v>
      </c>
      <c r="DD7" s="117">
        <v>25.300000000000004</v>
      </c>
      <c r="DE7" s="117">
        <v>28.099999999999998</v>
      </c>
      <c r="DF7" s="117">
        <v>23.5</v>
      </c>
      <c r="DG7" s="117">
        <v>25.400000000000002</v>
      </c>
      <c r="DH7" s="117">
        <v>27.6</v>
      </c>
      <c r="DK7" s="149"/>
      <c r="DL7" s="120" t="s">
        <v>20</v>
      </c>
      <c r="DM7" s="117">
        <v>68.5</v>
      </c>
      <c r="DN7" s="117">
        <v>63.699999999999996</v>
      </c>
      <c r="DO7" s="117">
        <v>91</v>
      </c>
      <c r="DP7" s="117">
        <v>44.7</v>
      </c>
      <c r="DQ7" s="117">
        <v>45.8</v>
      </c>
      <c r="DR7" s="117">
        <v>29.4</v>
      </c>
      <c r="DS7" s="117">
        <v>49.3</v>
      </c>
      <c r="DV7" s="154"/>
      <c r="DW7" s="128" t="s">
        <v>20</v>
      </c>
      <c r="DX7" s="117">
        <v>119.7</v>
      </c>
      <c r="DY7" s="117">
        <v>110.4</v>
      </c>
      <c r="DZ7" s="117">
        <v>155.60000000000002</v>
      </c>
      <c r="EA7" s="117">
        <v>149.70000000000002</v>
      </c>
      <c r="EB7" s="117">
        <v>64.8</v>
      </c>
      <c r="EC7" s="117">
        <v>101.5</v>
      </c>
      <c r="ED7" s="117">
        <v>93.399999999999977</v>
      </c>
      <c r="EG7" s="147"/>
      <c r="EH7" s="18" t="s">
        <v>20</v>
      </c>
      <c r="EI7" s="117">
        <v>144.5</v>
      </c>
      <c r="EJ7" s="117">
        <v>142.10000000000002</v>
      </c>
      <c r="EK7" s="117">
        <v>177.8</v>
      </c>
      <c r="EL7" s="117">
        <v>136.9</v>
      </c>
      <c r="EM7" s="117">
        <v>94</v>
      </c>
      <c r="EN7" s="117">
        <v>108.1</v>
      </c>
      <c r="EO7" s="117">
        <v>148.9</v>
      </c>
      <c r="ER7" s="149"/>
      <c r="ES7" s="120" t="s">
        <v>20</v>
      </c>
      <c r="ET7" s="117">
        <v>190.5</v>
      </c>
      <c r="EU7" s="117">
        <v>171.8</v>
      </c>
      <c r="EV7" s="117">
        <v>182.8</v>
      </c>
      <c r="EW7" s="117">
        <v>187.70000000000002</v>
      </c>
      <c r="EX7" s="117">
        <v>96.100000000000009</v>
      </c>
      <c r="EY7" s="117">
        <v>154.6</v>
      </c>
      <c r="EZ7" s="117">
        <v>135.5</v>
      </c>
    </row>
    <row r="8" spans="3:156" x14ac:dyDescent="0.25">
      <c r="C8" s="144"/>
      <c r="D8" s="144"/>
      <c r="E8" s="144"/>
      <c r="F8" s="144"/>
      <c r="G8" s="144"/>
      <c r="H8" s="144"/>
      <c r="I8" s="144"/>
      <c r="J8" s="144"/>
      <c r="K8" s="144"/>
      <c r="L8" s="144"/>
      <c r="O8" s="154"/>
      <c r="P8" s="154"/>
      <c r="Q8" s="154"/>
      <c r="R8" s="154"/>
      <c r="S8" s="154"/>
      <c r="T8" s="154"/>
      <c r="U8" s="154"/>
      <c r="V8" s="154"/>
      <c r="W8" s="154"/>
      <c r="X8" s="154"/>
      <c r="Y8" s="106"/>
      <c r="AA8" s="158"/>
      <c r="AB8" s="159"/>
      <c r="AC8" s="159"/>
      <c r="AD8" s="159"/>
      <c r="AE8" s="159"/>
      <c r="AF8" s="159"/>
      <c r="AG8" s="159"/>
      <c r="AH8" s="159"/>
      <c r="AI8" s="159"/>
      <c r="AL8" s="158"/>
      <c r="AM8" s="159"/>
      <c r="AN8" s="159"/>
      <c r="AO8" s="159"/>
      <c r="AP8" s="159"/>
      <c r="AQ8" s="159"/>
      <c r="AR8" s="159"/>
      <c r="AS8" s="159"/>
      <c r="AT8" s="159"/>
      <c r="AW8" s="158"/>
      <c r="AX8" s="159"/>
      <c r="AY8" s="159"/>
      <c r="AZ8" s="159"/>
      <c r="BA8" s="159"/>
      <c r="BB8" s="159"/>
      <c r="BC8" s="159"/>
      <c r="BD8" s="159"/>
      <c r="BE8" s="159"/>
      <c r="BH8" s="158"/>
      <c r="BI8" s="159"/>
      <c r="BJ8" s="159"/>
      <c r="BK8" s="159"/>
      <c r="BL8" s="159"/>
      <c r="BM8" s="159"/>
      <c r="BN8" s="159"/>
      <c r="BO8" s="159"/>
      <c r="BP8" s="159"/>
      <c r="BS8" s="158"/>
      <c r="BT8" s="159"/>
      <c r="BU8" s="159"/>
      <c r="BV8" s="159"/>
      <c r="BW8" s="159"/>
      <c r="BX8" s="159"/>
      <c r="BY8" s="159"/>
      <c r="BZ8" s="159"/>
      <c r="CA8" s="159"/>
      <c r="CD8" s="158"/>
      <c r="CE8" s="159"/>
      <c r="CF8" s="159"/>
      <c r="CG8" s="159"/>
      <c r="CH8" s="159"/>
      <c r="CI8" s="159"/>
      <c r="CJ8" s="159"/>
      <c r="CK8" s="159"/>
      <c r="CL8" s="159"/>
      <c r="CO8" s="150"/>
      <c r="CP8" s="151"/>
      <c r="CQ8" s="151"/>
      <c r="CR8" s="151"/>
      <c r="CS8" s="151"/>
      <c r="CT8" s="151"/>
      <c r="CU8" s="151"/>
      <c r="CV8" s="151"/>
      <c r="CW8" s="151"/>
      <c r="CZ8" s="152"/>
      <c r="DA8" s="153"/>
      <c r="DB8" s="153"/>
      <c r="DC8" s="153"/>
      <c r="DD8" s="153"/>
      <c r="DE8" s="153"/>
      <c r="DF8" s="153"/>
      <c r="DG8" s="153"/>
      <c r="DH8" s="153"/>
      <c r="DK8" s="150"/>
      <c r="DL8" s="151"/>
      <c r="DM8" s="151"/>
      <c r="DN8" s="151"/>
      <c r="DO8" s="151"/>
      <c r="DP8" s="151"/>
      <c r="DQ8" s="151"/>
      <c r="DR8" s="151"/>
      <c r="DS8" s="151"/>
      <c r="DV8" s="155"/>
      <c r="DW8" s="156"/>
      <c r="DX8" s="156"/>
      <c r="DY8" s="156"/>
      <c r="DZ8" s="156"/>
      <c r="EA8" s="156"/>
      <c r="EB8" s="156"/>
      <c r="EC8" s="156"/>
      <c r="ED8" s="156"/>
      <c r="EG8" s="152"/>
      <c r="EH8" s="153"/>
      <c r="EI8" s="153"/>
      <c r="EJ8" s="153"/>
      <c r="EK8" s="153"/>
      <c r="EL8" s="153"/>
      <c r="EM8" s="153"/>
      <c r="EN8" s="153"/>
      <c r="EO8" s="153"/>
      <c r="ER8" s="150"/>
      <c r="ES8" s="151"/>
      <c r="ET8" s="151"/>
      <c r="EU8" s="151"/>
      <c r="EV8" s="151"/>
      <c r="EW8" s="151"/>
      <c r="EX8" s="151"/>
      <c r="EY8" s="151"/>
      <c r="EZ8" s="151"/>
    </row>
    <row r="9" spans="3:156" ht="13.95" customHeight="1" x14ac:dyDescent="0.25">
      <c r="C9" s="144" t="s">
        <v>45</v>
      </c>
      <c r="D9" s="127" t="s">
        <v>16</v>
      </c>
      <c r="E9" s="140">
        <f>'Energie termică'!D109</f>
        <v>205926.41800000001</v>
      </c>
      <c r="F9" s="140">
        <f>'Energie termică'!E114</f>
        <v>134041.51500000001</v>
      </c>
      <c r="G9" s="140">
        <f>'Energie termică'!D119</f>
        <v>226890.375</v>
      </c>
      <c r="H9" s="140">
        <f>'Energie termică'!E124</f>
        <v>189527.10500000001</v>
      </c>
      <c r="I9" s="140">
        <f>'Energie termică'!D129</f>
        <v>188878.69819999998</v>
      </c>
      <c r="J9" s="140">
        <f>'Energie termică'!D134</f>
        <v>179005.11711364001</v>
      </c>
      <c r="K9" s="140">
        <f>'Energie termică'!D139</f>
        <v>212417.12138815</v>
      </c>
      <c r="L9" s="141">
        <f>'Energie termică'!D144</f>
        <v>227624.67588900001</v>
      </c>
      <c r="O9" s="149" t="s">
        <v>45</v>
      </c>
      <c r="P9" s="46" t="s">
        <v>16</v>
      </c>
      <c r="Q9" s="45">
        <f>'Energie termică'!N109</f>
        <v>197240.50400000002</v>
      </c>
      <c r="R9" s="45">
        <f>'Energie termică'!N114</f>
        <v>210967.21900000001</v>
      </c>
      <c r="S9" s="45">
        <f>'Energie termică'!N119</f>
        <v>206309.185</v>
      </c>
      <c r="T9" s="45">
        <f>'Energie termică'!N124</f>
        <v>196037.41800000001</v>
      </c>
      <c r="U9" s="45">
        <f>'Energie termică'!N129</f>
        <v>204763.20650000003</v>
      </c>
      <c r="V9" s="45">
        <f>'Energie termică'!N134</f>
        <v>220869.421</v>
      </c>
      <c r="W9" s="45">
        <f>'Energie termică'!N139</f>
        <v>198872.66496999998</v>
      </c>
      <c r="X9" s="109">
        <f>'Energie termică'!C144</f>
        <v>246389.64669414001</v>
      </c>
      <c r="AA9" s="163" t="s">
        <v>45</v>
      </c>
      <c r="AB9" s="46" t="s">
        <v>16</v>
      </c>
      <c r="AC9" s="45">
        <v>197240.50400000002</v>
      </c>
      <c r="AD9" s="45">
        <v>210967.21900000001</v>
      </c>
      <c r="AE9" s="45">
        <v>206309.185</v>
      </c>
      <c r="AF9" s="45">
        <v>196037.41800000001</v>
      </c>
      <c r="AG9" s="45">
        <v>204763.20650000003</v>
      </c>
      <c r="AH9" s="45">
        <v>220869.421</v>
      </c>
      <c r="AI9" s="45">
        <v>198872.66496999998</v>
      </c>
      <c r="AL9" s="149" t="s">
        <v>45</v>
      </c>
      <c r="AM9" s="46" t="s">
        <v>16</v>
      </c>
      <c r="AN9" s="45">
        <v>128542.39</v>
      </c>
      <c r="AO9" s="45">
        <v>166311.799</v>
      </c>
      <c r="AP9" s="45">
        <v>162339.00900000002</v>
      </c>
      <c r="AQ9" s="45">
        <v>118116.66100000001</v>
      </c>
      <c r="AR9" s="45">
        <v>104749.626</v>
      </c>
      <c r="AS9" s="45">
        <v>166258.90572291001</v>
      </c>
      <c r="AT9" s="45">
        <v>146367.92735000001</v>
      </c>
      <c r="AW9" s="149" t="s">
        <v>45</v>
      </c>
      <c r="AX9" s="46" t="s">
        <v>16</v>
      </c>
      <c r="AY9" s="45">
        <v>19045.734999999997</v>
      </c>
      <c r="AZ9" s="45">
        <v>17297.707000000002</v>
      </c>
      <c r="BA9" s="45">
        <v>22106.361000000001</v>
      </c>
      <c r="BB9" s="45">
        <v>13024.41</v>
      </c>
      <c r="BC9" s="45">
        <v>11420.7564</v>
      </c>
      <c r="BD9" s="45">
        <v>33577.139026119999</v>
      </c>
      <c r="BE9" s="45">
        <v>54271.659966159998</v>
      </c>
      <c r="BH9" s="149" t="s">
        <v>45</v>
      </c>
      <c r="BI9" s="46" t="s">
        <v>16</v>
      </c>
      <c r="BJ9" s="45">
        <v>12482.727999999999</v>
      </c>
      <c r="BK9" s="45">
        <v>12723.968999999999</v>
      </c>
      <c r="BL9" s="45">
        <v>11970.133</v>
      </c>
      <c r="BM9" s="45">
        <v>11296.002</v>
      </c>
      <c r="BN9" s="45">
        <v>8477.4395999999979</v>
      </c>
      <c r="BO9" s="45">
        <v>8175.7772666499995</v>
      </c>
      <c r="BP9" s="45">
        <v>9241.4664400000001</v>
      </c>
      <c r="BS9" s="149" t="s">
        <v>45</v>
      </c>
      <c r="BT9" s="46" t="s">
        <v>16</v>
      </c>
      <c r="BU9" s="45">
        <v>10077.838</v>
      </c>
      <c r="BV9" s="45">
        <v>8783.1110000000008</v>
      </c>
      <c r="BW9" s="45">
        <v>8801.8559999999998</v>
      </c>
      <c r="BX9" s="45">
        <v>8998.1470000000008</v>
      </c>
      <c r="BY9" s="45">
        <v>7025.3926999999994</v>
      </c>
      <c r="BZ9" s="45">
        <v>7383.8169129300004</v>
      </c>
      <c r="CA9" s="45">
        <v>7297.9036400299992</v>
      </c>
      <c r="CD9" s="149" t="s">
        <v>45</v>
      </c>
      <c r="CE9" s="119" t="s">
        <v>16</v>
      </c>
      <c r="CF9" s="45">
        <v>11173.636</v>
      </c>
      <c r="CG9" s="45">
        <v>10830.449000000001</v>
      </c>
      <c r="CH9" s="45">
        <v>10075.918</v>
      </c>
      <c r="CI9" s="45">
        <v>8546.4179999999997</v>
      </c>
      <c r="CJ9" s="45">
        <v>9302.0753999999997</v>
      </c>
      <c r="CK9" s="45">
        <v>8274.7695565899994</v>
      </c>
      <c r="CL9" s="45">
        <v>8181.4455635800005</v>
      </c>
      <c r="CO9" s="149" t="s">
        <v>45</v>
      </c>
      <c r="CP9" s="119" t="s">
        <v>16</v>
      </c>
      <c r="CQ9" s="124">
        <v>11114.287</v>
      </c>
      <c r="CR9" s="124">
        <v>13799.767</v>
      </c>
      <c r="CS9" s="124">
        <v>12251.032999999999</v>
      </c>
      <c r="CT9" s="124">
        <v>10842.898000000001</v>
      </c>
      <c r="CU9" s="124">
        <v>10231.025</v>
      </c>
      <c r="CV9" s="124">
        <v>9219.6689716499986</v>
      </c>
      <c r="CW9" s="124">
        <v>9811.3280710799991</v>
      </c>
      <c r="CZ9" s="147" t="s">
        <v>45</v>
      </c>
      <c r="DA9" s="132" t="s">
        <v>16</v>
      </c>
      <c r="DB9" s="124">
        <v>15342.905000000001</v>
      </c>
      <c r="DC9" s="124">
        <v>14562.921</v>
      </c>
      <c r="DD9" s="124">
        <v>15495.198</v>
      </c>
      <c r="DE9" s="124">
        <v>15041.655999999999</v>
      </c>
      <c r="DF9" s="124">
        <v>14868.851400000001</v>
      </c>
      <c r="DG9" s="124">
        <v>11968.913326129999</v>
      </c>
      <c r="DH9" s="124">
        <v>11747.381669999999</v>
      </c>
      <c r="DK9" s="149" t="s">
        <v>45</v>
      </c>
      <c r="DL9" s="119" t="s">
        <v>16</v>
      </c>
      <c r="DM9" s="124">
        <v>47623.88</v>
      </c>
      <c r="DN9" s="124">
        <v>72210.432000000001</v>
      </c>
      <c r="DO9" s="124">
        <v>102193.01800000001</v>
      </c>
      <c r="DP9" s="124">
        <v>14923.217000000001</v>
      </c>
      <c r="DQ9" s="124">
        <v>45009.097699999998</v>
      </c>
      <c r="DR9" s="124">
        <v>11728.227867290001</v>
      </c>
      <c r="DS9" s="124">
        <v>29915.927100000001</v>
      </c>
      <c r="DV9" s="154" t="s">
        <v>45</v>
      </c>
      <c r="DW9" s="127" t="s">
        <v>16</v>
      </c>
      <c r="DX9" s="45">
        <v>164038.326</v>
      </c>
      <c r="DY9" s="45">
        <v>134041.51500000001</v>
      </c>
      <c r="DZ9" s="45">
        <v>194234.42300000001</v>
      </c>
      <c r="EA9" s="45">
        <v>189527.10500000001</v>
      </c>
      <c r="EB9" s="45">
        <v>158799.7236</v>
      </c>
      <c r="EC9" s="45">
        <v>171144.37795619998</v>
      </c>
      <c r="ED9" s="45">
        <v>142725.057</v>
      </c>
      <c r="EG9" s="147" t="s">
        <v>45</v>
      </c>
      <c r="EH9" s="132" t="s">
        <v>16</v>
      </c>
      <c r="EI9" s="124">
        <v>205926.41800000001</v>
      </c>
      <c r="EJ9" s="124">
        <v>170069.92200000002</v>
      </c>
      <c r="EK9" s="124">
        <v>226890.375</v>
      </c>
      <c r="EL9" s="124">
        <v>178127.44200000001</v>
      </c>
      <c r="EM9" s="124">
        <v>188878.69819999998</v>
      </c>
      <c r="EN9" s="124">
        <v>179005.11711364001</v>
      </c>
      <c r="EO9" s="124">
        <v>212417.12138815</v>
      </c>
      <c r="ER9" s="149" t="s">
        <v>45</v>
      </c>
      <c r="ES9" s="119" t="s">
        <v>16</v>
      </c>
      <c r="ET9" s="124">
        <v>236344.66199999998</v>
      </c>
      <c r="EU9" s="124">
        <v>229697.98300000001</v>
      </c>
      <c r="EV9" s="124">
        <v>223037.04399999999</v>
      </c>
      <c r="EW9" s="124">
        <v>217604.68299999999</v>
      </c>
      <c r="EX9" s="124">
        <v>188267.06569999998</v>
      </c>
      <c r="EY9" s="124">
        <v>211211.60935988999</v>
      </c>
      <c r="EZ9" s="124">
        <v>195026.62995999999</v>
      </c>
    </row>
    <row r="10" spans="3:156" x14ac:dyDescent="0.25">
      <c r="C10" s="144"/>
      <c r="D10" s="127" t="s">
        <v>18</v>
      </c>
      <c r="E10" s="140">
        <f>'Energie termică'!D110</f>
        <v>37975.278999999995</v>
      </c>
      <c r="F10" s="140">
        <f>'Energie termică'!E115</f>
        <v>20415.789999999997</v>
      </c>
      <c r="G10" s="140">
        <f>'Energie termică'!D120</f>
        <v>38981.64</v>
      </c>
      <c r="H10" s="140">
        <f>'Energie termică'!E125</f>
        <v>31951.796999999999</v>
      </c>
      <c r="I10" s="140">
        <f>'Energie termică'!D130</f>
        <v>37182.294999999998</v>
      </c>
      <c r="J10" s="140">
        <f>'Energie termică'!D135</f>
        <v>32574.485252769999</v>
      </c>
      <c r="K10" s="140">
        <f>'Energie termică'!D140</f>
        <v>42836.026005990003</v>
      </c>
      <c r="L10" s="141">
        <f>'Energie termică'!D145</f>
        <v>45191.981117000003</v>
      </c>
      <c r="O10" s="149"/>
      <c r="P10" s="46" t="s">
        <v>18</v>
      </c>
      <c r="Q10" s="45">
        <f>'Energie termică'!N110</f>
        <v>35176.642</v>
      </c>
      <c r="R10" s="45">
        <f>'Energie termică'!N115</f>
        <v>40174.129000000001</v>
      </c>
      <c r="S10" s="45">
        <f>'Energie termică'!N120</f>
        <v>38225.951000000001</v>
      </c>
      <c r="T10" s="45">
        <f>'Energie termică'!N125</f>
        <v>37738.909</v>
      </c>
      <c r="U10" s="45">
        <f>'Energie termică'!N130</f>
        <v>40115.754500000003</v>
      </c>
      <c r="V10" s="45">
        <f>'Energie termică'!N135</f>
        <v>43009.133121939994</v>
      </c>
      <c r="W10" s="45">
        <f>'Energie termică'!N140</f>
        <v>41521.71397112</v>
      </c>
      <c r="X10" s="109">
        <f>'Energie termică'!C145</f>
        <v>48768.766470409995</v>
      </c>
      <c r="AA10" s="163"/>
      <c r="AB10" s="46" t="s">
        <v>18</v>
      </c>
      <c r="AC10" s="45">
        <v>35176.642</v>
      </c>
      <c r="AD10" s="45">
        <v>40174.129000000001</v>
      </c>
      <c r="AE10" s="45">
        <v>38225.951000000001</v>
      </c>
      <c r="AF10" s="45">
        <v>37738.909</v>
      </c>
      <c r="AG10" s="45">
        <v>40115.754500000003</v>
      </c>
      <c r="AH10" s="45">
        <v>43009.133121939994</v>
      </c>
      <c r="AI10" s="45">
        <v>41521.71397112</v>
      </c>
      <c r="AL10" s="149"/>
      <c r="AM10" s="46" t="s">
        <v>18</v>
      </c>
      <c r="AN10" s="45">
        <v>21547.136999999999</v>
      </c>
      <c r="AO10" s="45">
        <v>27149.75</v>
      </c>
      <c r="AP10" s="45">
        <v>26595.388999999999</v>
      </c>
      <c r="AQ10" s="45">
        <v>22968.573</v>
      </c>
      <c r="AR10" s="45">
        <v>20456.336799999997</v>
      </c>
      <c r="AS10" s="45">
        <v>31966.669394379998</v>
      </c>
      <c r="AT10" s="45">
        <v>26635.596210669995</v>
      </c>
      <c r="AW10" s="149"/>
      <c r="AX10" s="46" t="s">
        <v>18</v>
      </c>
      <c r="AY10" s="45">
        <v>3307.1059999999998</v>
      </c>
      <c r="AZ10" s="45">
        <v>3187.5649999999996</v>
      </c>
      <c r="BA10" s="45">
        <v>6200.2049999999999</v>
      </c>
      <c r="BB10" s="45">
        <v>2804.5250000000001</v>
      </c>
      <c r="BC10" s="45">
        <v>1218.5639000000001</v>
      </c>
      <c r="BD10" s="45">
        <v>6591.8823784199994</v>
      </c>
      <c r="BE10" s="45">
        <v>12136.403509039999</v>
      </c>
      <c r="BH10" s="149"/>
      <c r="BI10" s="46" t="s">
        <v>18</v>
      </c>
      <c r="BJ10" s="45">
        <v>698.83500000000004</v>
      </c>
      <c r="BK10" s="45">
        <v>445.88500000000005</v>
      </c>
      <c r="BL10" s="45">
        <v>747.22399999999993</v>
      </c>
      <c r="BM10" s="45">
        <v>757.25099999999998</v>
      </c>
      <c r="BN10" s="45">
        <v>736.74770000000001</v>
      </c>
      <c r="BO10" s="45">
        <v>768.28831839000009</v>
      </c>
      <c r="BP10" s="45">
        <v>800.08578</v>
      </c>
      <c r="BS10" s="149"/>
      <c r="BT10" s="46" t="s">
        <v>18</v>
      </c>
      <c r="BU10" s="45">
        <v>341.74799999999999</v>
      </c>
      <c r="BV10" s="45">
        <v>130.923</v>
      </c>
      <c r="BW10" s="45">
        <v>325.94400000000002</v>
      </c>
      <c r="BX10" s="45">
        <v>475.86799999999999</v>
      </c>
      <c r="BY10" s="45">
        <v>435.71909999999997</v>
      </c>
      <c r="BZ10" s="45">
        <v>406.29890812999997</v>
      </c>
      <c r="CA10" s="45">
        <v>437.29511401999997</v>
      </c>
      <c r="CD10" s="149"/>
      <c r="CE10" s="119" t="s">
        <v>18</v>
      </c>
      <c r="CF10" s="45">
        <v>403.68900000000002</v>
      </c>
      <c r="CG10" s="45">
        <v>161.411</v>
      </c>
      <c r="CH10" s="45">
        <v>388.06799999999998</v>
      </c>
      <c r="CI10" s="45">
        <v>381.20400000000001</v>
      </c>
      <c r="CJ10" s="45">
        <v>484.3288</v>
      </c>
      <c r="CK10" s="45">
        <v>409.89494834999999</v>
      </c>
      <c r="CL10" s="45">
        <v>400.73590734999999</v>
      </c>
      <c r="CO10" s="149"/>
      <c r="CP10" s="119" t="s">
        <v>18</v>
      </c>
      <c r="CQ10" s="124">
        <v>555.62199999999996</v>
      </c>
      <c r="CR10" s="124">
        <v>191.1</v>
      </c>
      <c r="CS10" s="124">
        <v>692.69100000000003</v>
      </c>
      <c r="CT10" s="124">
        <v>619.0150000000001</v>
      </c>
      <c r="CU10" s="124">
        <v>697.0453</v>
      </c>
      <c r="CV10" s="124">
        <v>646.19618463999996</v>
      </c>
      <c r="CW10" s="124">
        <v>768.00120844000003</v>
      </c>
      <c r="CZ10" s="147"/>
      <c r="DA10" s="132" t="s">
        <v>18</v>
      </c>
      <c r="DB10" s="124">
        <v>1011.6180000000001</v>
      </c>
      <c r="DC10" s="124">
        <v>205.65099999999998</v>
      </c>
      <c r="DD10" s="124">
        <v>1010.2569999999999</v>
      </c>
      <c r="DE10" s="124">
        <v>1003.8860000000001</v>
      </c>
      <c r="DF10" s="124">
        <v>1337.4961000000001</v>
      </c>
      <c r="DG10" s="124">
        <v>1034.72997805</v>
      </c>
      <c r="DH10" s="124">
        <v>1203.4430399999999</v>
      </c>
      <c r="DK10" s="149"/>
      <c r="DL10" s="119" t="s">
        <v>18</v>
      </c>
      <c r="DM10" s="124">
        <v>10688.350999999999</v>
      </c>
      <c r="DN10" s="124">
        <v>3353.5140000000001</v>
      </c>
      <c r="DO10" s="124">
        <v>15660.733</v>
      </c>
      <c r="DP10" s="124">
        <v>3335.6639999999998</v>
      </c>
      <c r="DQ10" s="124">
        <v>9433.2021000000004</v>
      </c>
      <c r="DR10" s="134">
        <v>1372.72949868</v>
      </c>
      <c r="DS10" s="124">
        <v>8765.3451999999997</v>
      </c>
      <c r="DV10" s="154"/>
      <c r="DW10" s="127" t="s">
        <v>18</v>
      </c>
      <c r="DX10" s="45">
        <v>28317.573</v>
      </c>
      <c r="DY10" s="45">
        <v>20415.789999999997</v>
      </c>
      <c r="DZ10" s="45">
        <v>37255.486000000004</v>
      </c>
      <c r="EA10" s="45">
        <v>31951.796999999999</v>
      </c>
      <c r="EB10" s="45">
        <v>27121.832299999998</v>
      </c>
      <c r="EC10" s="133">
        <v>31955.220759110001</v>
      </c>
      <c r="ED10" s="45">
        <v>27386.213</v>
      </c>
      <c r="EG10" s="147"/>
      <c r="EH10" s="132" t="s">
        <v>18</v>
      </c>
      <c r="EI10" s="124">
        <v>37975.278999999995</v>
      </c>
      <c r="EJ10" s="124">
        <v>29163.920999999998</v>
      </c>
      <c r="EK10" s="124">
        <v>38981.64</v>
      </c>
      <c r="EL10" s="124">
        <v>29606.578999999998</v>
      </c>
      <c r="EM10" s="124">
        <v>37182.294999999998</v>
      </c>
      <c r="EN10" s="134">
        <v>32574.485252769999</v>
      </c>
      <c r="EO10" s="124">
        <v>42836.026005990003</v>
      </c>
      <c r="ER10" s="149"/>
      <c r="ES10" s="119" t="s">
        <v>18</v>
      </c>
      <c r="ET10" s="124">
        <v>45331.225000000006</v>
      </c>
      <c r="EU10" s="124">
        <v>38100.555</v>
      </c>
      <c r="EV10" s="124">
        <v>36396.493000000002</v>
      </c>
      <c r="EW10" s="124">
        <v>34585.767999999996</v>
      </c>
      <c r="EX10" s="124">
        <v>35996.065800000004</v>
      </c>
      <c r="EY10" s="124">
        <v>42364.510525219994</v>
      </c>
      <c r="EZ10" s="124">
        <v>37153.82458</v>
      </c>
    </row>
    <row r="11" spans="3:156" x14ac:dyDescent="0.25">
      <c r="C11" s="144"/>
      <c r="D11" s="127" t="s">
        <v>19</v>
      </c>
      <c r="E11" s="140">
        <f>'Energie termică'!D111</f>
        <v>26700.851999999999</v>
      </c>
      <c r="F11" s="140">
        <f>'Energie termică'!E116</f>
        <v>12999.538</v>
      </c>
      <c r="G11" s="140">
        <f>'Energie termică'!D121</f>
        <v>33461.644999999997</v>
      </c>
      <c r="H11" s="140">
        <f>'Energie termică'!E126</f>
        <v>20319.304</v>
      </c>
      <c r="I11" s="140">
        <f>'Energie termică'!D131</f>
        <v>21335.5406</v>
      </c>
      <c r="J11" s="140">
        <f>'Energie termică'!D136</f>
        <v>19026.960460220002</v>
      </c>
      <c r="K11" s="140">
        <f>'Energie termică'!D141</f>
        <v>25475.692768879999</v>
      </c>
      <c r="L11" s="141">
        <f>'Energie termică'!D146</f>
        <v>27376.947575999999</v>
      </c>
      <c r="O11" s="149"/>
      <c r="P11" s="46" t="s">
        <v>19</v>
      </c>
      <c r="Q11" s="45">
        <f>'Energie termică'!N111</f>
        <v>23304.497000000003</v>
      </c>
      <c r="R11" s="45">
        <f>'Energie termică'!N116</f>
        <v>26773.522000000001</v>
      </c>
      <c r="S11" s="45">
        <f>'Energie termică'!N121</f>
        <v>24464.696</v>
      </c>
      <c r="T11" s="45">
        <f>'Energie termică'!N126</f>
        <v>22915.856</v>
      </c>
      <c r="U11" s="45">
        <f>'Energie termică'!N131</f>
        <v>22675.310400000002</v>
      </c>
      <c r="V11" s="45">
        <f>'Energie termică'!N136</f>
        <v>25083.380052199998</v>
      </c>
      <c r="W11" s="45">
        <f>'Energie termică'!N141</f>
        <v>22905.657776310003</v>
      </c>
      <c r="X11" s="109">
        <f>'Energie termică'!C146</f>
        <v>29288.130682000003</v>
      </c>
      <c r="AA11" s="163"/>
      <c r="AB11" s="46" t="s">
        <v>19</v>
      </c>
      <c r="AC11" s="45">
        <v>23304.497000000003</v>
      </c>
      <c r="AD11" s="45">
        <v>26773.522000000001</v>
      </c>
      <c r="AE11" s="45">
        <v>24464.696</v>
      </c>
      <c r="AF11" s="45">
        <v>22915.856</v>
      </c>
      <c r="AG11" s="45">
        <v>22675.310400000002</v>
      </c>
      <c r="AH11" s="45">
        <v>25083.380052199998</v>
      </c>
      <c r="AI11" s="45">
        <v>22905.657776310003</v>
      </c>
      <c r="AL11" s="149"/>
      <c r="AM11" s="46" t="s">
        <v>19</v>
      </c>
      <c r="AN11" s="45">
        <v>12216.659000000001</v>
      </c>
      <c r="AO11" s="45">
        <v>15655.692000000001</v>
      </c>
      <c r="AP11" s="45">
        <v>16829.579999999998</v>
      </c>
      <c r="AQ11" s="45">
        <v>11646.738000000001</v>
      </c>
      <c r="AR11" s="45">
        <v>10234.306500000001</v>
      </c>
      <c r="AS11" s="45">
        <v>16998.970987180001</v>
      </c>
      <c r="AT11" s="45">
        <v>15016.57521649</v>
      </c>
      <c r="AW11" s="149"/>
      <c r="AX11" s="46" t="s">
        <v>19</v>
      </c>
      <c r="AY11" s="45">
        <v>1593.9810000000002</v>
      </c>
      <c r="AZ11" s="45">
        <v>1328.1610000000001</v>
      </c>
      <c r="BA11" s="45">
        <v>3658.2039999999997</v>
      </c>
      <c r="BB11" s="45">
        <v>1069.2249999999999</v>
      </c>
      <c r="BC11" s="45">
        <v>690.22209999999995</v>
      </c>
      <c r="BD11" s="45">
        <v>3049.4946055699997</v>
      </c>
      <c r="BE11" s="45">
        <v>5694.5839504399992</v>
      </c>
      <c r="BH11" s="149"/>
      <c r="BI11" s="46" t="s">
        <v>19</v>
      </c>
      <c r="BJ11" s="45">
        <v>404.58600000000001</v>
      </c>
      <c r="BK11" s="45">
        <v>435.226</v>
      </c>
      <c r="BL11" s="45">
        <v>554.03800000000001</v>
      </c>
      <c r="BM11" s="45">
        <v>458.34</v>
      </c>
      <c r="BN11" s="45">
        <v>394.74289999999996</v>
      </c>
      <c r="BO11" s="45">
        <v>412.46487000000002</v>
      </c>
      <c r="BP11" s="45">
        <v>467.14223799999996</v>
      </c>
      <c r="BS11" s="149"/>
      <c r="BT11" s="46" t="s">
        <v>19</v>
      </c>
      <c r="BU11" s="45">
        <v>339.88299999999998</v>
      </c>
      <c r="BV11" s="45">
        <v>324.30099999999999</v>
      </c>
      <c r="BW11" s="45">
        <v>400.86600000000004</v>
      </c>
      <c r="BX11" s="45">
        <v>371.70800000000003</v>
      </c>
      <c r="BY11" s="45">
        <v>413.32100000000003</v>
      </c>
      <c r="BZ11" s="45">
        <v>373.31434200000001</v>
      </c>
      <c r="CA11" s="45">
        <v>379.47407600000003</v>
      </c>
      <c r="CD11" s="149"/>
      <c r="CE11" s="119" t="s">
        <v>19</v>
      </c>
      <c r="CF11" s="45">
        <v>401.02499999999998</v>
      </c>
      <c r="CG11" s="45">
        <v>384.88799999999998</v>
      </c>
      <c r="CH11" s="45">
        <v>431.25200000000001</v>
      </c>
      <c r="CI11" s="45">
        <v>382.25299999999999</v>
      </c>
      <c r="CJ11" s="45">
        <v>412.05670000000003</v>
      </c>
      <c r="CK11" s="45">
        <v>469.44863499999997</v>
      </c>
      <c r="CL11" s="45">
        <v>440.73235503000001</v>
      </c>
      <c r="CO11" s="149"/>
      <c r="CP11" s="119" t="s">
        <v>19</v>
      </c>
      <c r="CQ11" s="124">
        <v>539.18600000000004</v>
      </c>
      <c r="CR11" s="124">
        <v>840.87300000000005</v>
      </c>
      <c r="CS11" s="124">
        <v>523.55300000000011</v>
      </c>
      <c r="CT11" s="124">
        <v>516.48599999999999</v>
      </c>
      <c r="CU11" s="124">
        <v>496.10540000000003</v>
      </c>
      <c r="CV11" s="124">
        <v>501.46588758000001</v>
      </c>
      <c r="CW11" s="124">
        <v>542.19172966999997</v>
      </c>
      <c r="CZ11" s="147"/>
      <c r="DA11" s="132" t="s">
        <v>19</v>
      </c>
      <c r="DB11" s="124">
        <v>793.55799999999999</v>
      </c>
      <c r="DC11" s="124">
        <v>1338.117</v>
      </c>
      <c r="DD11" s="124">
        <v>771.49900000000002</v>
      </c>
      <c r="DE11" s="124">
        <v>774.59400000000005</v>
      </c>
      <c r="DF11" s="124">
        <v>837.13630000000001</v>
      </c>
      <c r="DG11" s="124">
        <v>631.55054989999996</v>
      </c>
      <c r="DH11" s="124">
        <v>749.46130999999991</v>
      </c>
      <c r="DK11" s="149"/>
      <c r="DL11" s="119" t="s">
        <v>19</v>
      </c>
      <c r="DM11" s="124">
        <v>5940.5119999999997</v>
      </c>
      <c r="DN11" s="124">
        <v>5743.5959999999995</v>
      </c>
      <c r="DO11" s="124">
        <v>8987.9629999999997</v>
      </c>
      <c r="DP11" s="124">
        <v>2308.4839999999999</v>
      </c>
      <c r="DQ11" s="124">
        <v>5185.6421</v>
      </c>
      <c r="DR11" s="124">
        <v>778.96202922999998</v>
      </c>
      <c r="DS11" s="124">
        <v>3664.9773</v>
      </c>
      <c r="DV11" s="154"/>
      <c r="DW11" s="127" t="s">
        <v>19</v>
      </c>
      <c r="DX11" s="45">
        <v>17466.159</v>
      </c>
      <c r="DY11" s="45">
        <v>12999.538</v>
      </c>
      <c r="DZ11" s="45">
        <v>23586.213</v>
      </c>
      <c r="EA11" s="45">
        <v>20319.304</v>
      </c>
      <c r="EB11" s="45">
        <v>13907.809399999998</v>
      </c>
      <c r="EC11" s="45">
        <v>17338.925744200002</v>
      </c>
      <c r="ED11" s="45">
        <v>14504.3603</v>
      </c>
      <c r="EG11" s="147"/>
      <c r="EH11" s="132" t="s">
        <v>19</v>
      </c>
      <c r="EI11" s="124">
        <v>26700.851999999999</v>
      </c>
      <c r="EJ11" s="124">
        <v>25020.880999999998</v>
      </c>
      <c r="EK11" s="124">
        <v>33461.644999999997</v>
      </c>
      <c r="EL11" s="124">
        <v>24043.129000000001</v>
      </c>
      <c r="EM11" s="124">
        <v>21335.5406</v>
      </c>
      <c r="EN11" s="124">
        <v>19026.960460220002</v>
      </c>
      <c r="EO11" s="124">
        <v>25475.692768879999</v>
      </c>
      <c r="ER11" s="149"/>
      <c r="ES11" s="119" t="s">
        <v>19</v>
      </c>
      <c r="ET11" s="124">
        <v>31718.508999999998</v>
      </c>
      <c r="EU11" s="124">
        <v>33603.212</v>
      </c>
      <c r="EV11" s="124">
        <v>30808.118999999999</v>
      </c>
      <c r="EW11" s="124">
        <v>30305.970999999998</v>
      </c>
      <c r="EX11" s="124">
        <v>21053.168900000001</v>
      </c>
      <c r="EY11" s="124">
        <v>24953.637960240001</v>
      </c>
      <c r="EZ11" s="124">
        <v>22084.26554</v>
      </c>
    </row>
    <row r="12" spans="3:156" x14ac:dyDescent="0.25">
      <c r="C12" s="144"/>
      <c r="D12" s="128" t="s">
        <v>20</v>
      </c>
      <c r="E12" s="91">
        <f>'Energie termică'!D112</f>
        <v>270602.549</v>
      </c>
      <c r="F12" s="91">
        <f>'Energie termică'!E117</f>
        <v>167456.84300000002</v>
      </c>
      <c r="G12" s="91">
        <f>'Energie termică'!D122</f>
        <v>299333.66000000003</v>
      </c>
      <c r="H12" s="91">
        <f>'Energie termică'!E127</f>
        <v>241798.20600000001</v>
      </c>
      <c r="I12" s="91">
        <f>'Energie termică'!D132</f>
        <v>247396.53379999998</v>
      </c>
      <c r="J12" s="91">
        <f>'Energie termică'!D137</f>
        <v>230606.56282663002</v>
      </c>
      <c r="K12" s="91">
        <f>'Energie termică'!D142</f>
        <v>280728.84016302001</v>
      </c>
      <c r="L12" s="91">
        <f>'Energie termică'!D147</f>
        <v>300193.604582</v>
      </c>
      <c r="O12" s="149"/>
      <c r="P12" s="13" t="s">
        <v>20</v>
      </c>
      <c r="Q12" s="95">
        <f>'Energie termică'!N112</f>
        <v>255721.64300000001</v>
      </c>
      <c r="R12" s="95">
        <f>'Energie termică'!N117</f>
        <v>277914.87</v>
      </c>
      <c r="S12" s="95">
        <f>'Energie termică'!N122</f>
        <v>268999.83199999999</v>
      </c>
      <c r="T12" s="95">
        <f>'Energie termică'!N127</f>
        <v>256692.18299999999</v>
      </c>
      <c r="U12" s="95">
        <f>'Energie termică'!N132</f>
        <v>267554.27140000003</v>
      </c>
      <c r="V12" s="95">
        <f>'Energie termică'!N137</f>
        <v>288961.93417413998</v>
      </c>
      <c r="W12" s="95">
        <f>'Energie termică'!N142</f>
        <v>263300.03671742999</v>
      </c>
      <c r="X12" s="95">
        <f>'Energie termică'!C147</f>
        <v>324446.54384654999</v>
      </c>
      <c r="AA12" s="163"/>
      <c r="AB12" s="13" t="s">
        <v>20</v>
      </c>
      <c r="AC12" s="95">
        <v>255721.64300000001</v>
      </c>
      <c r="AD12" s="95">
        <v>277914.87</v>
      </c>
      <c r="AE12" s="95">
        <v>268999.83199999999</v>
      </c>
      <c r="AF12" s="95">
        <v>256692.18299999999</v>
      </c>
      <c r="AG12" s="95">
        <v>267554.27140000003</v>
      </c>
      <c r="AH12" s="95">
        <v>288961.93417413998</v>
      </c>
      <c r="AI12" s="95">
        <v>263300.03671742999</v>
      </c>
      <c r="AL12" s="149"/>
      <c r="AM12" s="13" t="s">
        <v>20</v>
      </c>
      <c r="AN12" s="115">
        <v>162306.18600000002</v>
      </c>
      <c r="AO12" s="115">
        <v>209117.24100000001</v>
      </c>
      <c r="AP12" s="115">
        <v>205763.978</v>
      </c>
      <c r="AQ12" s="115">
        <v>152731.97200000001</v>
      </c>
      <c r="AR12" s="115">
        <v>135440.26930000001</v>
      </c>
      <c r="AS12" s="115">
        <v>215224.54610447004</v>
      </c>
      <c r="AT12" s="115">
        <v>188020.09878716001</v>
      </c>
      <c r="AW12" s="149"/>
      <c r="AX12" s="13" t="s">
        <v>20</v>
      </c>
      <c r="AY12" s="118">
        <v>23946.821999999996</v>
      </c>
      <c r="AZ12" s="118">
        <v>21813.433000000001</v>
      </c>
      <c r="BA12" s="118">
        <v>31964.769999999997</v>
      </c>
      <c r="BB12" s="118">
        <v>16898.16</v>
      </c>
      <c r="BC12" s="118">
        <v>13329.542399999998</v>
      </c>
      <c r="BD12" s="118">
        <v>43218.516010109997</v>
      </c>
      <c r="BE12" s="118">
        <v>72102.647425639996</v>
      </c>
      <c r="BH12" s="149"/>
      <c r="BI12" s="13" t="s">
        <v>20</v>
      </c>
      <c r="BJ12" s="118">
        <v>13586.148999999998</v>
      </c>
      <c r="BK12" s="118">
        <v>13605.08</v>
      </c>
      <c r="BL12" s="118">
        <v>13271.395</v>
      </c>
      <c r="BM12" s="118">
        <v>12511.593000000001</v>
      </c>
      <c r="BN12" s="118">
        <v>9608.9301999999971</v>
      </c>
      <c r="BO12" s="118">
        <v>9356.5304550399997</v>
      </c>
      <c r="BP12" s="118">
        <v>10508.694458</v>
      </c>
      <c r="BS12" s="149"/>
      <c r="BT12" s="13" t="s">
        <v>20</v>
      </c>
      <c r="BU12" s="118">
        <v>10759.468999999999</v>
      </c>
      <c r="BV12" s="118">
        <v>9238.3350000000009</v>
      </c>
      <c r="BW12" s="118">
        <v>9528.6659999999993</v>
      </c>
      <c r="BX12" s="118">
        <v>9845.7230000000018</v>
      </c>
      <c r="BY12" s="118">
        <v>7874.4327999999996</v>
      </c>
      <c r="BZ12" s="118">
        <v>8163.4301630600003</v>
      </c>
      <c r="CA12" s="118">
        <v>8114.6728300499999</v>
      </c>
      <c r="CD12" s="149"/>
      <c r="CE12" s="120" t="s">
        <v>20</v>
      </c>
      <c r="CF12" s="118">
        <v>11978.35</v>
      </c>
      <c r="CG12" s="118">
        <v>11376.748000000001</v>
      </c>
      <c r="CH12" s="118">
        <v>10895.237999999999</v>
      </c>
      <c r="CI12" s="118">
        <v>9309.875</v>
      </c>
      <c r="CJ12" s="118">
        <v>10198.460899999998</v>
      </c>
      <c r="CK12" s="118">
        <v>9154.1131399400001</v>
      </c>
      <c r="CL12" s="118">
        <v>9022.9138259600004</v>
      </c>
      <c r="CO12" s="149"/>
      <c r="CP12" s="120" t="s">
        <v>20</v>
      </c>
      <c r="CQ12" s="118">
        <v>12209.094999999999</v>
      </c>
      <c r="CR12" s="118">
        <v>14831.74</v>
      </c>
      <c r="CS12" s="118">
        <v>13467.277</v>
      </c>
      <c r="CT12" s="118">
        <v>11978.399000000001</v>
      </c>
      <c r="CU12" s="118">
        <v>11424.1757</v>
      </c>
      <c r="CV12" s="118">
        <v>10367.331043869997</v>
      </c>
      <c r="CW12" s="118">
        <v>11121.521009189999</v>
      </c>
      <c r="CZ12" s="147"/>
      <c r="DA12" s="18" t="s">
        <v>20</v>
      </c>
      <c r="DB12" s="118">
        <v>17148.081000000002</v>
      </c>
      <c r="DC12" s="118">
        <v>16106.689</v>
      </c>
      <c r="DD12" s="118">
        <v>17276.954000000002</v>
      </c>
      <c r="DE12" s="118">
        <v>16820.135999999999</v>
      </c>
      <c r="DF12" s="118">
        <v>17043.483800000002</v>
      </c>
      <c r="DG12" s="118">
        <v>13635.193854079998</v>
      </c>
      <c r="DH12" s="118">
        <v>13700.28602</v>
      </c>
      <c r="DK12" s="149"/>
      <c r="DL12" s="120" t="s">
        <v>20</v>
      </c>
      <c r="DM12" s="118">
        <v>64252.743000000002</v>
      </c>
      <c r="DN12" s="118">
        <v>81307.542000000001</v>
      </c>
      <c r="DO12" s="118">
        <v>126841.71400000002</v>
      </c>
      <c r="DP12" s="118">
        <v>20567.365000000002</v>
      </c>
      <c r="DQ12" s="118">
        <v>59627.941899999998</v>
      </c>
      <c r="DR12" s="118">
        <v>13879.919395200002</v>
      </c>
      <c r="DS12" s="118">
        <v>42346.249599999996</v>
      </c>
      <c r="DV12" s="154"/>
      <c r="DW12" s="128" t="s">
        <v>20</v>
      </c>
      <c r="DX12" s="118">
        <v>209822.05800000002</v>
      </c>
      <c r="DY12" s="118">
        <v>167456.84300000002</v>
      </c>
      <c r="DZ12" s="118">
        <v>255076.122</v>
      </c>
      <c r="EA12" s="118">
        <v>241798.20600000001</v>
      </c>
      <c r="EB12" s="118">
        <v>199829.3653</v>
      </c>
      <c r="EC12" s="118">
        <v>220438.52445950999</v>
      </c>
      <c r="ED12" s="118">
        <v>184615.63029999999</v>
      </c>
      <c r="EG12" s="147"/>
      <c r="EH12" s="18" t="s">
        <v>20</v>
      </c>
      <c r="EI12" s="118">
        <v>270602.549</v>
      </c>
      <c r="EJ12" s="118">
        <v>224254.72400000002</v>
      </c>
      <c r="EK12" s="118">
        <v>299333.66000000003</v>
      </c>
      <c r="EL12" s="118">
        <v>231777.15000000002</v>
      </c>
      <c r="EM12" s="118">
        <v>247396.53379999998</v>
      </c>
      <c r="EN12" s="118">
        <v>230606.56282663002</v>
      </c>
      <c r="EO12" s="118">
        <v>280728.84016302001</v>
      </c>
      <c r="ER12" s="149"/>
      <c r="ES12" s="120" t="s">
        <v>20</v>
      </c>
      <c r="ET12" s="118">
        <v>313394.39600000001</v>
      </c>
      <c r="EU12" s="118">
        <v>301401.75</v>
      </c>
      <c r="EV12" s="118">
        <v>290241.65600000002</v>
      </c>
      <c r="EW12" s="118">
        <v>282496.42200000002</v>
      </c>
      <c r="EX12" s="118">
        <v>245316.30039999998</v>
      </c>
      <c r="EY12" s="118">
        <v>278529.75784534996</v>
      </c>
      <c r="EZ12" s="118">
        <v>254264.72008</v>
      </c>
    </row>
    <row r="13" spans="3:156" x14ac:dyDescent="0.25">
      <c r="C13" s="145"/>
      <c r="D13" s="145"/>
      <c r="E13" s="145"/>
      <c r="F13" s="145"/>
      <c r="G13" s="145"/>
      <c r="H13" s="145"/>
      <c r="I13" s="145"/>
      <c r="J13" s="145"/>
      <c r="K13" s="145"/>
      <c r="L13" s="145"/>
      <c r="O13" s="166"/>
      <c r="P13" s="166"/>
      <c r="Q13" s="166"/>
      <c r="R13" s="166"/>
      <c r="S13" s="166"/>
      <c r="T13" s="166"/>
      <c r="U13" s="166"/>
      <c r="V13" s="166"/>
      <c r="W13" s="166"/>
      <c r="X13" s="166"/>
      <c r="Y13" s="107"/>
      <c r="AA13" s="164"/>
      <c r="AB13" s="165"/>
      <c r="AC13" s="165"/>
      <c r="AD13" s="165"/>
      <c r="AE13" s="165"/>
      <c r="AF13" s="165"/>
      <c r="AG13" s="165"/>
      <c r="AH13" s="165"/>
      <c r="AI13" s="165"/>
      <c r="AL13" s="158"/>
      <c r="AM13" s="159"/>
      <c r="AN13" s="159"/>
      <c r="AO13" s="159"/>
      <c r="AP13" s="159"/>
      <c r="AQ13" s="159"/>
      <c r="AR13" s="159"/>
      <c r="AS13" s="159"/>
      <c r="AT13" s="159"/>
      <c r="AW13" s="158"/>
      <c r="AX13" s="159"/>
      <c r="AY13" s="159"/>
      <c r="AZ13" s="159"/>
      <c r="BA13" s="159"/>
      <c r="BB13" s="159"/>
      <c r="BC13" s="159"/>
      <c r="BD13" s="159"/>
      <c r="BE13" s="159"/>
      <c r="BH13" s="158"/>
      <c r="BI13" s="159"/>
      <c r="BJ13" s="159"/>
      <c r="BK13" s="159"/>
      <c r="BL13" s="159"/>
      <c r="BM13" s="159"/>
      <c r="BN13" s="159"/>
      <c r="BO13" s="159"/>
      <c r="BP13" s="159"/>
      <c r="BS13" s="158"/>
      <c r="BT13" s="159"/>
      <c r="BU13" s="159"/>
      <c r="BV13" s="159"/>
      <c r="BW13" s="159"/>
      <c r="BX13" s="159"/>
      <c r="BY13" s="159"/>
      <c r="BZ13" s="159"/>
      <c r="CA13" s="159"/>
      <c r="CD13" s="158"/>
      <c r="CE13" s="159"/>
      <c r="CF13" s="159"/>
      <c r="CG13" s="159"/>
      <c r="CH13" s="159"/>
      <c r="CI13" s="159"/>
      <c r="CJ13" s="159"/>
      <c r="CK13" s="159"/>
      <c r="CL13" s="159"/>
      <c r="CO13" s="150"/>
      <c r="CP13" s="151"/>
      <c r="CQ13" s="151"/>
      <c r="CR13" s="151"/>
      <c r="CS13" s="151"/>
      <c r="CT13" s="151"/>
      <c r="CU13" s="151"/>
      <c r="CV13" s="151"/>
      <c r="CW13" s="151"/>
      <c r="CZ13" s="152"/>
      <c r="DA13" s="153"/>
      <c r="DB13" s="153"/>
      <c r="DC13" s="153"/>
      <c r="DD13" s="153"/>
      <c r="DE13" s="153"/>
      <c r="DF13" s="153"/>
      <c r="DG13" s="153"/>
      <c r="DH13" s="153"/>
      <c r="DK13" s="150"/>
      <c r="DL13" s="151"/>
      <c r="DM13" s="151"/>
      <c r="DN13" s="151"/>
      <c r="DO13" s="151"/>
      <c r="DP13" s="151"/>
      <c r="DQ13" s="151"/>
      <c r="DR13" s="151"/>
      <c r="DS13" s="151"/>
      <c r="DV13" s="155"/>
      <c r="DW13" s="156"/>
      <c r="DX13" s="156"/>
      <c r="DY13" s="156"/>
      <c r="DZ13" s="156"/>
      <c r="EA13" s="156"/>
      <c r="EB13" s="156"/>
      <c r="EC13" s="156"/>
      <c r="ED13" s="156"/>
      <c r="EG13" s="152"/>
      <c r="EH13" s="153"/>
      <c r="EI13" s="153"/>
      <c r="EJ13" s="153"/>
      <c r="EK13" s="153"/>
      <c r="EL13" s="153"/>
      <c r="EM13" s="153"/>
      <c r="EN13" s="153"/>
      <c r="EO13" s="153"/>
      <c r="ER13" s="150"/>
      <c r="ES13" s="151"/>
      <c r="ET13" s="151"/>
      <c r="EU13" s="151"/>
      <c r="EV13" s="151"/>
      <c r="EW13" s="151"/>
      <c r="EX13" s="151"/>
      <c r="EY13" s="151"/>
      <c r="EZ13" s="151"/>
    </row>
    <row r="14" spans="3:156" ht="13.95" customHeight="1" x14ac:dyDescent="0.25">
      <c r="C14" s="146" t="s">
        <v>46</v>
      </c>
      <c r="D14" s="127" t="s">
        <v>16</v>
      </c>
      <c r="E14" s="140">
        <f>'Energie electrică '!D106</f>
        <v>147874.32</v>
      </c>
      <c r="F14" s="140">
        <f>'Energie electrică '!D112</f>
        <v>142823.08100000001</v>
      </c>
      <c r="G14" s="140">
        <f>'Energie electrică '!D118</f>
        <v>153513.465</v>
      </c>
      <c r="H14" s="140">
        <f>'Energie electrică '!D124</f>
        <v>158182.11199999999</v>
      </c>
      <c r="I14" s="140">
        <f>'Energie electrică '!D130</f>
        <v>139388.83288</v>
      </c>
      <c r="J14" s="140">
        <f>'Energie electrică '!D136</f>
        <v>155424.533</v>
      </c>
      <c r="K14" s="140">
        <f>'Energie electrică '!D142</f>
        <v>158175.016</v>
      </c>
      <c r="L14" s="141">
        <f>'Energie electrică '!D148</f>
        <v>175849.50631999999</v>
      </c>
      <c r="O14" s="157" t="s">
        <v>46</v>
      </c>
      <c r="P14" s="46" t="s">
        <v>16</v>
      </c>
      <c r="Q14" s="45">
        <f>'Energie electrică '!N106</f>
        <v>138931.43300000002</v>
      </c>
      <c r="R14" s="45">
        <f>'Energie electrică '!N112</f>
        <v>158330.52000000002</v>
      </c>
      <c r="S14" s="45">
        <f>'Energie electrică '!N118</f>
        <v>161491.16899999999</v>
      </c>
      <c r="T14" s="45">
        <f>'Energie electrică '!N124</f>
        <v>137108.61499999999</v>
      </c>
      <c r="U14" s="45">
        <f>'Energie electrică '!N130</f>
        <v>157103.89188000001</v>
      </c>
      <c r="V14" s="45">
        <f>'Energie electrică '!N136</f>
        <v>160396.614</v>
      </c>
      <c r="W14" s="45">
        <f>'Energie electrică '!N142</f>
        <v>161561.92635999998</v>
      </c>
      <c r="X14" s="109">
        <f>'Energie electrică '!C148</f>
        <v>204886.4988</v>
      </c>
      <c r="AA14" s="157" t="s">
        <v>46</v>
      </c>
      <c r="AB14" s="46" t="s">
        <v>16</v>
      </c>
      <c r="AC14" s="45">
        <v>138931.43300000002</v>
      </c>
      <c r="AD14" s="45">
        <v>158330.52000000002</v>
      </c>
      <c r="AE14" s="45">
        <v>161491.16899999999</v>
      </c>
      <c r="AF14" s="45">
        <v>137108.61499999999</v>
      </c>
      <c r="AG14" s="45">
        <v>157103.89188000001</v>
      </c>
      <c r="AH14" s="45">
        <v>160396.614</v>
      </c>
      <c r="AI14" s="45">
        <v>161561.92635999998</v>
      </c>
      <c r="AL14" s="157" t="s">
        <v>46</v>
      </c>
      <c r="AM14" s="46" t="s">
        <v>16</v>
      </c>
      <c r="AN14" s="45">
        <v>138725.204</v>
      </c>
      <c r="AO14" s="45">
        <v>147841.91700000002</v>
      </c>
      <c r="AP14" s="45">
        <v>153523.98699999999</v>
      </c>
      <c r="AQ14" s="45">
        <v>137175.223</v>
      </c>
      <c r="AR14" s="45">
        <v>138888.19289999999</v>
      </c>
      <c r="AS14" s="45">
        <v>161348.23499999999</v>
      </c>
      <c r="AT14" s="45">
        <v>161186.76173999999</v>
      </c>
      <c r="AW14" s="157" t="s">
        <v>46</v>
      </c>
      <c r="AX14" s="46" t="s">
        <v>16</v>
      </c>
      <c r="AY14" s="45">
        <v>129475.06</v>
      </c>
      <c r="AZ14" s="45">
        <v>132939.51500000001</v>
      </c>
      <c r="BA14" s="45">
        <v>149362.91700000002</v>
      </c>
      <c r="BB14" s="45">
        <v>133695.68300000002</v>
      </c>
      <c r="BC14" s="45">
        <v>126221.83278</v>
      </c>
      <c r="BD14" s="45">
        <v>141889.43900000001</v>
      </c>
      <c r="BE14" s="45">
        <v>154633.79201</v>
      </c>
      <c r="BH14" s="157" t="s">
        <v>46</v>
      </c>
      <c r="BI14" s="46" t="s">
        <v>16</v>
      </c>
      <c r="BJ14" s="45">
        <v>129382.159</v>
      </c>
      <c r="BK14" s="45">
        <v>134218.36499999999</v>
      </c>
      <c r="BL14" s="45">
        <v>142063.53100000002</v>
      </c>
      <c r="BM14" s="45">
        <v>135070.454</v>
      </c>
      <c r="BN14" s="45">
        <v>139850.29655</v>
      </c>
      <c r="BO14" s="45">
        <v>144638.83600000001</v>
      </c>
      <c r="BP14" s="45">
        <v>139018.90643</v>
      </c>
      <c r="BS14" s="157" t="s">
        <v>46</v>
      </c>
      <c r="BT14" s="46" t="s">
        <v>16</v>
      </c>
      <c r="BU14" s="45">
        <v>130147.947</v>
      </c>
      <c r="BV14" s="45">
        <v>134582.791</v>
      </c>
      <c r="BW14" s="45">
        <v>139468.625</v>
      </c>
      <c r="BX14" s="45">
        <v>131979.905</v>
      </c>
      <c r="BY14" s="45">
        <v>133734.19834</v>
      </c>
      <c r="BZ14" s="45">
        <v>152157.40899999999</v>
      </c>
      <c r="CA14" s="45">
        <v>152062.065</v>
      </c>
      <c r="CD14" s="149" t="s">
        <v>46</v>
      </c>
      <c r="CE14" s="119" t="s">
        <v>16</v>
      </c>
      <c r="CF14" s="45">
        <v>127242.32</v>
      </c>
      <c r="CG14" s="45">
        <v>135282.23499999999</v>
      </c>
      <c r="CH14" s="45">
        <v>139423.19500000001</v>
      </c>
      <c r="CI14" s="45">
        <v>131417.394</v>
      </c>
      <c r="CJ14" s="45">
        <v>125808.92586</v>
      </c>
      <c r="CK14" s="45">
        <v>142985.56900000002</v>
      </c>
      <c r="CL14" s="45">
        <v>140671.06919000001</v>
      </c>
      <c r="CO14" s="149" t="s">
        <v>46</v>
      </c>
      <c r="CP14" s="119" t="s">
        <v>16</v>
      </c>
      <c r="CQ14" s="124">
        <v>123343.749</v>
      </c>
      <c r="CR14" s="124">
        <v>130836.762</v>
      </c>
      <c r="CS14" s="124">
        <v>133146.269</v>
      </c>
      <c r="CT14" s="124">
        <v>126209.80100000001</v>
      </c>
      <c r="CU14" s="124">
        <v>125939.39730000001</v>
      </c>
      <c r="CV14" s="124">
        <v>139921.12299999999</v>
      </c>
      <c r="CW14" s="124">
        <v>133955.85738</v>
      </c>
      <c r="CZ14" s="147" t="s">
        <v>46</v>
      </c>
      <c r="DA14" s="132" t="s">
        <v>16</v>
      </c>
      <c r="DB14" s="124">
        <v>152405.992</v>
      </c>
      <c r="DC14" s="124">
        <v>149722.40600000002</v>
      </c>
      <c r="DD14" s="124">
        <v>150192.72500000001</v>
      </c>
      <c r="DE14" s="124">
        <v>145734.64299999998</v>
      </c>
      <c r="DF14" s="124">
        <v>137206.97574999998</v>
      </c>
      <c r="DG14" s="124">
        <v>139839.47399999999</v>
      </c>
      <c r="DH14" s="124">
        <v>146631.3768</v>
      </c>
      <c r="DK14" s="149" t="s">
        <v>46</v>
      </c>
      <c r="DL14" s="119" t="s">
        <v>16</v>
      </c>
      <c r="DM14" s="124">
        <v>134393.77899999998</v>
      </c>
      <c r="DN14" s="124">
        <v>137747.554</v>
      </c>
      <c r="DO14" s="124">
        <v>154201.22700000001</v>
      </c>
      <c r="DP14" s="124">
        <v>147480.45699999999</v>
      </c>
      <c r="DQ14" s="124">
        <v>136550.35472999999</v>
      </c>
      <c r="DR14" s="124">
        <v>136618.864</v>
      </c>
      <c r="DS14" s="124">
        <v>150395.61199999999</v>
      </c>
      <c r="DV14" s="154" t="s">
        <v>46</v>
      </c>
      <c r="DW14" s="127" t="s">
        <v>16</v>
      </c>
      <c r="DX14" s="45">
        <v>139013.12300000002</v>
      </c>
      <c r="DY14" s="45">
        <v>141445.00099999999</v>
      </c>
      <c r="DZ14" s="45">
        <v>160037.03399999999</v>
      </c>
      <c r="EA14" s="45">
        <v>159957.37300000002</v>
      </c>
      <c r="EB14" s="45">
        <v>136796.17356999998</v>
      </c>
      <c r="EC14" s="45">
        <v>150987.09899999999</v>
      </c>
      <c r="ED14" s="45">
        <v>152202.99400000001</v>
      </c>
      <c r="EG14" s="147" t="s">
        <v>46</v>
      </c>
      <c r="EH14" s="132" t="s">
        <v>16</v>
      </c>
      <c r="EI14" s="124">
        <v>147874.32</v>
      </c>
      <c r="EJ14" s="124">
        <v>142823.08100000001</v>
      </c>
      <c r="EK14" s="124">
        <v>153513.465</v>
      </c>
      <c r="EL14" s="124">
        <v>158182.11199999999</v>
      </c>
      <c r="EM14" s="124">
        <v>139388.83288</v>
      </c>
      <c r="EN14" s="124">
        <v>155424.533</v>
      </c>
      <c r="EO14" s="124">
        <v>158175.016</v>
      </c>
      <c r="ER14" s="149" t="s">
        <v>46</v>
      </c>
      <c r="ES14" s="119" t="s">
        <v>16</v>
      </c>
      <c r="ET14" s="124">
        <v>171677.32500000001</v>
      </c>
      <c r="EU14" s="124">
        <v>174987.772</v>
      </c>
      <c r="EV14" s="124">
        <v>181666.97100000002</v>
      </c>
      <c r="EW14" s="124">
        <v>182974.685</v>
      </c>
      <c r="EX14" s="124">
        <v>160335.47216999999</v>
      </c>
      <c r="EY14" s="124">
        <v>176639.88</v>
      </c>
      <c r="EZ14" s="124">
        <v>194650.45559999999</v>
      </c>
    </row>
    <row r="15" spans="3:156" x14ac:dyDescent="0.25">
      <c r="C15" s="146"/>
      <c r="D15" s="127" t="s">
        <v>18</v>
      </c>
      <c r="E15" s="140">
        <f>'Energie electrică '!D107</f>
        <v>29382.834999999999</v>
      </c>
      <c r="F15" s="140">
        <f>'Energie electrică '!D113</f>
        <v>28048.841</v>
      </c>
      <c r="G15" s="140">
        <f>'Energie electrică '!D119</f>
        <v>28059.594000000001</v>
      </c>
      <c r="H15" s="140">
        <f>'Energie electrică '!D125</f>
        <v>28154.668000000001</v>
      </c>
      <c r="I15" s="140">
        <f>'Energie electrică '!D131</f>
        <v>27385.767</v>
      </c>
      <c r="J15" s="140">
        <f>'Energie electrică '!D137</f>
        <v>29038.691999999999</v>
      </c>
      <c r="K15" s="140">
        <f>'Energie electrică '!D143</f>
        <v>27784.922999999999</v>
      </c>
      <c r="L15" s="141">
        <f>'Energie electrică '!D149</f>
        <v>30871.381000000001</v>
      </c>
      <c r="O15" s="157"/>
      <c r="P15" s="46" t="s">
        <v>18</v>
      </c>
      <c r="Q15" s="45">
        <f>'Energie electrică '!N107</f>
        <v>26534.589</v>
      </c>
      <c r="R15" s="45">
        <f>'Energie electrică '!N113</f>
        <v>27263.591</v>
      </c>
      <c r="S15" s="45">
        <f>'Energie electrică '!N119</f>
        <v>28213.451000000001</v>
      </c>
      <c r="T15" s="45">
        <f>'Energie electrică '!N125</f>
        <v>27175.606</v>
      </c>
      <c r="U15" s="45">
        <f>'Energie electrică '!N131</f>
        <v>29454.21</v>
      </c>
      <c r="V15" s="45">
        <f>'Energie electrică '!N137</f>
        <v>30873.614000000001</v>
      </c>
      <c r="W15" s="45">
        <f>'Energie electrică '!N143</f>
        <v>28574.543000000001</v>
      </c>
      <c r="X15" s="109">
        <f>'Energie electrică '!C149</f>
        <v>33472.755000000005</v>
      </c>
      <c r="AA15" s="157"/>
      <c r="AB15" s="46" t="s">
        <v>18</v>
      </c>
      <c r="AC15" s="45">
        <v>26534.589</v>
      </c>
      <c r="AD15" s="45">
        <v>27263.591</v>
      </c>
      <c r="AE15" s="45">
        <v>28213.451000000001</v>
      </c>
      <c r="AF15" s="45">
        <v>27175.606</v>
      </c>
      <c r="AG15" s="45">
        <v>29454.21</v>
      </c>
      <c r="AH15" s="45">
        <v>30873.614000000001</v>
      </c>
      <c r="AI15" s="45">
        <v>28574.543000000001</v>
      </c>
      <c r="AL15" s="157"/>
      <c r="AM15" s="46" t="s">
        <v>18</v>
      </c>
      <c r="AN15" s="45">
        <v>24344.118999999999</v>
      </c>
      <c r="AO15" s="45">
        <v>24714.056</v>
      </c>
      <c r="AP15" s="45">
        <v>25356.073</v>
      </c>
      <c r="AQ15" s="45">
        <v>24365.916000000001</v>
      </c>
      <c r="AR15" s="45">
        <v>24946.025000000001</v>
      </c>
      <c r="AS15" s="45">
        <v>27600.833999999999</v>
      </c>
      <c r="AT15" s="45">
        <v>27832.348999999998</v>
      </c>
      <c r="AW15" s="157"/>
      <c r="AX15" s="46" t="s">
        <v>18</v>
      </c>
      <c r="AY15" s="45">
        <v>21197.805</v>
      </c>
      <c r="AZ15" s="45">
        <v>20120.705000000002</v>
      </c>
      <c r="BA15" s="45">
        <v>23085.102999999999</v>
      </c>
      <c r="BB15" s="45">
        <v>20623.328000000001</v>
      </c>
      <c r="BC15" s="45">
        <v>20437.955999999998</v>
      </c>
      <c r="BD15" s="45">
        <v>22041.672999999999</v>
      </c>
      <c r="BE15" s="45">
        <v>24527.972000000002</v>
      </c>
      <c r="BH15" s="157"/>
      <c r="BI15" s="46" t="s">
        <v>18</v>
      </c>
      <c r="BJ15" s="45">
        <v>18083.580000000002</v>
      </c>
      <c r="BK15" s="45">
        <v>16148.281000000001</v>
      </c>
      <c r="BL15" s="45">
        <v>17719.190000000002</v>
      </c>
      <c r="BM15" s="45">
        <v>18061.709000000003</v>
      </c>
      <c r="BN15" s="45">
        <v>18789.911</v>
      </c>
      <c r="BO15" s="45">
        <v>19542.567999999999</v>
      </c>
      <c r="BP15" s="45">
        <v>19243.251</v>
      </c>
      <c r="BS15" s="157"/>
      <c r="BT15" s="46" t="s">
        <v>18</v>
      </c>
      <c r="BU15" s="45">
        <v>16615.169000000002</v>
      </c>
      <c r="BV15" s="45">
        <v>15306.308999999999</v>
      </c>
      <c r="BW15" s="45">
        <v>16555.076000000001</v>
      </c>
      <c r="BX15" s="45">
        <v>17259.98</v>
      </c>
      <c r="BY15" s="45">
        <v>16886.116000000002</v>
      </c>
      <c r="BZ15" s="45">
        <v>18658.099000000002</v>
      </c>
      <c r="CA15" s="45">
        <v>18895.124</v>
      </c>
      <c r="CD15" s="149"/>
      <c r="CE15" s="119" t="s">
        <v>18</v>
      </c>
      <c r="CF15" s="45">
        <v>16361.394</v>
      </c>
      <c r="CG15" s="45">
        <v>14309.364</v>
      </c>
      <c r="CH15" s="45">
        <v>16140.528</v>
      </c>
      <c r="CI15" s="45">
        <v>18421.135999999999</v>
      </c>
      <c r="CJ15" s="45">
        <v>16104.759</v>
      </c>
      <c r="CK15" s="45">
        <v>17301.804</v>
      </c>
      <c r="CL15" s="45">
        <v>17692.705999999998</v>
      </c>
      <c r="CO15" s="149"/>
      <c r="CP15" s="119" t="s">
        <v>18</v>
      </c>
      <c r="CQ15" s="124">
        <v>18081.777000000002</v>
      </c>
      <c r="CR15" s="124">
        <v>13296.233</v>
      </c>
      <c r="CS15" s="124">
        <v>17171.159</v>
      </c>
      <c r="CT15" s="124">
        <v>18411.59</v>
      </c>
      <c r="CU15" s="124">
        <v>18412.996999999999</v>
      </c>
      <c r="CV15" s="124">
        <v>18297.478999999999</v>
      </c>
      <c r="CW15" s="124">
        <v>17998.028000000002</v>
      </c>
      <c r="CZ15" s="147"/>
      <c r="DA15" s="132" t="s">
        <v>18</v>
      </c>
      <c r="DB15" s="124">
        <v>22953.19</v>
      </c>
      <c r="DC15" s="124">
        <v>15242.958000000001</v>
      </c>
      <c r="DD15" s="124">
        <v>20576.406000000003</v>
      </c>
      <c r="DE15" s="124">
        <v>21434.923999999999</v>
      </c>
      <c r="DF15" s="124">
        <v>21064.84</v>
      </c>
      <c r="DG15" s="124">
        <v>20345.196</v>
      </c>
      <c r="DH15" s="124">
        <v>22083.586000000003</v>
      </c>
      <c r="DK15" s="149"/>
      <c r="DL15" s="119" t="s">
        <v>18</v>
      </c>
      <c r="DM15" s="124">
        <v>24726.107</v>
      </c>
      <c r="DN15" s="124">
        <v>21136.436000000002</v>
      </c>
      <c r="DO15" s="124">
        <v>22917.416000000001</v>
      </c>
      <c r="DP15" s="124">
        <v>26288.753000000001</v>
      </c>
      <c r="DQ15" s="124">
        <v>24507.53</v>
      </c>
      <c r="DR15" s="124">
        <v>22968.905999999999</v>
      </c>
      <c r="DS15" s="124">
        <v>23140.237999999998</v>
      </c>
      <c r="DV15" s="154"/>
      <c r="DW15" s="127" t="s">
        <v>18</v>
      </c>
      <c r="DX15" s="45">
        <v>27371.628000000001</v>
      </c>
      <c r="DY15" s="45">
        <v>24201.25</v>
      </c>
      <c r="DZ15" s="45">
        <v>26345.035</v>
      </c>
      <c r="EA15" s="45">
        <v>28516.361000000001</v>
      </c>
      <c r="EB15" s="45">
        <v>25390.331999999999</v>
      </c>
      <c r="EC15" s="45">
        <v>26956.008000000002</v>
      </c>
      <c r="ED15" s="45">
        <v>26085.984</v>
      </c>
      <c r="EG15" s="147"/>
      <c r="EH15" s="132" t="s">
        <v>18</v>
      </c>
      <c r="EI15" s="124">
        <v>29382.834999999999</v>
      </c>
      <c r="EJ15" s="124">
        <v>28048.841</v>
      </c>
      <c r="EK15" s="124">
        <v>28059.594000000001</v>
      </c>
      <c r="EL15" s="124">
        <v>28154.668000000001</v>
      </c>
      <c r="EM15" s="124">
        <v>27385.767</v>
      </c>
      <c r="EN15" s="124">
        <v>29038.691999999999</v>
      </c>
      <c r="EO15" s="124">
        <v>27784.922999999999</v>
      </c>
      <c r="ER15" s="149"/>
      <c r="ES15" s="119" t="s">
        <v>18</v>
      </c>
      <c r="ET15" s="124">
        <v>30349.423999999999</v>
      </c>
      <c r="EU15" s="124">
        <v>30137.3</v>
      </c>
      <c r="EV15" s="124">
        <v>29641.915000000001</v>
      </c>
      <c r="EW15" s="124">
        <v>31691.246999999999</v>
      </c>
      <c r="EX15" s="124">
        <v>27989.955000000002</v>
      </c>
      <c r="EY15" s="124">
        <v>30513.710999999999</v>
      </c>
      <c r="EZ15" s="124">
        <v>30517.355</v>
      </c>
    </row>
    <row r="16" spans="3:156" x14ac:dyDescent="0.25">
      <c r="C16" s="146"/>
      <c r="D16" s="127" t="s">
        <v>19</v>
      </c>
      <c r="E16" s="140">
        <f>'Energie electrică '!D108</f>
        <v>137802.18799999999</v>
      </c>
      <c r="F16" s="140">
        <f>'Energie electrică '!D114</f>
        <v>135596.97999999998</v>
      </c>
      <c r="G16" s="140">
        <f>'Energie electrică '!D120</f>
        <v>125816.576</v>
      </c>
      <c r="H16" s="140">
        <f>'Energie electrică '!D126</f>
        <v>173129.14600000001</v>
      </c>
      <c r="I16" s="140">
        <f>'Energie electrică '!D132</f>
        <v>151223.70000000001</v>
      </c>
      <c r="J16" s="140">
        <f>'Energie electrică '!D138</f>
        <v>167073.326</v>
      </c>
      <c r="K16" s="140">
        <f>'Energie electrică '!D144</f>
        <v>164404.19899999999</v>
      </c>
      <c r="L16" s="141">
        <f>'Energie electrică '!D150</f>
        <v>181752.47000000003</v>
      </c>
      <c r="O16" s="157"/>
      <c r="P16" s="46" t="s">
        <v>19</v>
      </c>
      <c r="Q16" s="45">
        <f>'Energie electrică '!N108</f>
        <v>134310.90399999998</v>
      </c>
      <c r="R16" s="45">
        <f>'Energie electrică '!N114</f>
        <v>123183.75199999999</v>
      </c>
      <c r="S16" s="45">
        <f>'Energie electrică '!N120</f>
        <v>159939.89600000001</v>
      </c>
      <c r="T16" s="45">
        <f>'Energie electrică '!N126</f>
        <v>150879.236</v>
      </c>
      <c r="U16" s="45">
        <f>'Energie electrică '!N132</f>
        <v>164611.48700000002</v>
      </c>
      <c r="V16" s="45">
        <f>'Energie electrică '!N138</f>
        <v>176632.69200000001</v>
      </c>
      <c r="W16" s="45">
        <f>'Energie electrică '!N144</f>
        <v>169745.56199999998</v>
      </c>
      <c r="X16" s="109">
        <f>'Energie electrică '!C150</f>
        <v>190601.80300000001</v>
      </c>
      <c r="AA16" s="157"/>
      <c r="AB16" s="46" t="s">
        <v>19</v>
      </c>
      <c r="AC16" s="45">
        <v>134310.90399999998</v>
      </c>
      <c r="AD16" s="45">
        <v>123183.75199999999</v>
      </c>
      <c r="AE16" s="45">
        <v>159939.89600000001</v>
      </c>
      <c r="AF16" s="45">
        <v>150879.236</v>
      </c>
      <c r="AG16" s="45">
        <v>164611.48700000002</v>
      </c>
      <c r="AH16" s="45">
        <v>176632.69200000001</v>
      </c>
      <c r="AI16" s="45">
        <v>169745.56199999998</v>
      </c>
      <c r="AL16" s="157"/>
      <c r="AM16" s="46" t="s">
        <v>19</v>
      </c>
      <c r="AN16" s="45">
        <v>121150.56</v>
      </c>
      <c r="AO16" s="45">
        <v>124655.38800000001</v>
      </c>
      <c r="AP16" s="45">
        <v>149711.08000000002</v>
      </c>
      <c r="AQ16" s="45">
        <v>148463.57</v>
      </c>
      <c r="AR16" s="45">
        <v>145072.62299999999</v>
      </c>
      <c r="AS16" s="45">
        <v>170915.99</v>
      </c>
      <c r="AT16" s="45">
        <v>164462.75099999999</v>
      </c>
      <c r="AW16" s="157"/>
      <c r="AX16" s="46" t="s">
        <v>19</v>
      </c>
      <c r="AY16" s="45">
        <v>123046.155</v>
      </c>
      <c r="AZ16" s="45">
        <v>124026.50199999999</v>
      </c>
      <c r="BA16" s="45">
        <v>147806.239</v>
      </c>
      <c r="BB16" s="45">
        <v>146160.587</v>
      </c>
      <c r="BC16" s="45">
        <v>155451.019</v>
      </c>
      <c r="BD16" s="45">
        <v>159371.473</v>
      </c>
      <c r="BE16" s="45">
        <v>157006.76500000001</v>
      </c>
      <c r="BH16" s="157"/>
      <c r="BI16" s="46" t="s">
        <v>19</v>
      </c>
      <c r="BJ16" s="45">
        <v>129403.298</v>
      </c>
      <c r="BK16" s="45">
        <v>125694.22900000001</v>
      </c>
      <c r="BL16" s="45">
        <v>125541.91499999999</v>
      </c>
      <c r="BM16" s="45">
        <v>159495.58299999998</v>
      </c>
      <c r="BN16" s="45">
        <v>167061.34399999998</v>
      </c>
      <c r="BO16" s="45">
        <v>173044.09100000001</v>
      </c>
      <c r="BP16" s="45">
        <v>152069.89799999999</v>
      </c>
      <c r="BS16" s="157"/>
      <c r="BT16" s="46" t="s">
        <v>19</v>
      </c>
      <c r="BU16" s="45">
        <v>134025.69699999999</v>
      </c>
      <c r="BV16" s="45">
        <v>129444.042</v>
      </c>
      <c r="BW16" s="45">
        <v>130476.178</v>
      </c>
      <c r="BX16" s="45">
        <v>168686.37699999998</v>
      </c>
      <c r="BY16" s="45">
        <v>161464.38500000001</v>
      </c>
      <c r="BZ16" s="45">
        <v>170796.12299999999</v>
      </c>
      <c r="CA16" s="45">
        <v>174853.008</v>
      </c>
      <c r="CD16" s="149"/>
      <c r="CE16" s="119" t="s">
        <v>19</v>
      </c>
      <c r="CF16" s="45">
        <v>130409.083</v>
      </c>
      <c r="CG16" s="45">
        <v>119627.632</v>
      </c>
      <c r="CH16" s="45">
        <v>125731.36500000001</v>
      </c>
      <c r="CI16" s="45">
        <v>167958.58100000001</v>
      </c>
      <c r="CJ16" s="45">
        <v>152318.62300000002</v>
      </c>
      <c r="CK16" s="45">
        <v>169646.91200000001</v>
      </c>
      <c r="CL16" s="45">
        <v>156443.91500000001</v>
      </c>
      <c r="CO16" s="149"/>
      <c r="CP16" s="119" t="s">
        <v>19</v>
      </c>
      <c r="CQ16" s="124">
        <v>125658.31600000001</v>
      </c>
      <c r="CR16" s="124">
        <v>103777.917</v>
      </c>
      <c r="CS16" s="124">
        <v>120582.088</v>
      </c>
      <c r="CT16" s="124">
        <v>161471.67499999999</v>
      </c>
      <c r="CU16" s="124">
        <v>148262.06700000001</v>
      </c>
      <c r="CV16" s="124">
        <v>153664.67600000001</v>
      </c>
      <c r="CW16" s="124">
        <v>141631.32200000001</v>
      </c>
      <c r="CZ16" s="147"/>
      <c r="DA16" s="132" t="s">
        <v>19</v>
      </c>
      <c r="DB16" s="124">
        <v>119537.69</v>
      </c>
      <c r="DC16" s="124">
        <v>86908.786999999997</v>
      </c>
      <c r="DD16" s="124">
        <v>111266.11900000001</v>
      </c>
      <c r="DE16" s="124">
        <v>143245.546</v>
      </c>
      <c r="DF16" s="124">
        <v>139875.54</v>
      </c>
      <c r="DG16" s="124">
        <v>140851.503</v>
      </c>
      <c r="DH16" s="124">
        <v>137119.53899999999</v>
      </c>
      <c r="DK16" s="149"/>
      <c r="DL16" s="119" t="s">
        <v>19</v>
      </c>
      <c r="DM16" s="124">
        <v>127953.988</v>
      </c>
      <c r="DN16" s="124">
        <v>107783.792</v>
      </c>
      <c r="DO16" s="124">
        <v>131813.041</v>
      </c>
      <c r="DP16" s="124">
        <v>158571.46899999998</v>
      </c>
      <c r="DQ16" s="124">
        <v>146411.962</v>
      </c>
      <c r="DR16" s="124">
        <v>150644.28200000001</v>
      </c>
      <c r="DS16" s="124">
        <v>145656.97500000001</v>
      </c>
      <c r="DV16" s="154"/>
      <c r="DW16" s="127" t="s">
        <v>19</v>
      </c>
      <c r="DX16" s="45">
        <v>138658.859</v>
      </c>
      <c r="DY16" s="45">
        <v>123262.855</v>
      </c>
      <c r="DZ16" s="45">
        <v>132141.81699999998</v>
      </c>
      <c r="EA16" s="45">
        <v>186551.93700000001</v>
      </c>
      <c r="EB16" s="45">
        <v>164655.88400000002</v>
      </c>
      <c r="EC16" s="45">
        <v>176251.49900000001</v>
      </c>
      <c r="ED16" s="45">
        <v>177945.37400000001</v>
      </c>
      <c r="EG16" s="147"/>
      <c r="EH16" s="132" t="s">
        <v>19</v>
      </c>
      <c r="EI16" s="124">
        <v>137802.18799999999</v>
      </c>
      <c r="EJ16" s="124">
        <v>135596.97999999998</v>
      </c>
      <c r="EK16" s="124">
        <v>125816.576</v>
      </c>
      <c r="EL16" s="124">
        <v>173129.14600000001</v>
      </c>
      <c r="EM16" s="124">
        <v>151223.70000000001</v>
      </c>
      <c r="EN16" s="124">
        <v>167073.326</v>
      </c>
      <c r="EO16" s="124">
        <v>164404.19899999999</v>
      </c>
      <c r="ER16" s="149"/>
      <c r="ES16" s="119" t="s">
        <v>19</v>
      </c>
      <c r="ET16" s="124">
        <v>158950.06099999999</v>
      </c>
      <c r="EU16" s="124">
        <v>144166.973</v>
      </c>
      <c r="EV16" s="124">
        <v>128719.795</v>
      </c>
      <c r="EW16" s="124">
        <v>178258.96299999999</v>
      </c>
      <c r="EX16" s="124">
        <v>157763.723</v>
      </c>
      <c r="EY16" s="124">
        <v>175559.595</v>
      </c>
      <c r="EZ16" s="124">
        <v>178113.91800000001</v>
      </c>
    </row>
    <row r="17" spans="3:156" x14ac:dyDescent="0.25">
      <c r="C17" s="146"/>
      <c r="D17" s="127" t="s">
        <v>30</v>
      </c>
      <c r="E17" s="140">
        <f>'Energie electrică '!D109</f>
        <v>6910.2449999999999</v>
      </c>
      <c r="F17" s="140">
        <f>'Energie electrică '!D115</f>
        <v>6573.2330000000002</v>
      </c>
      <c r="G17" s="140">
        <f>'Energie electrică '!D121</f>
        <v>7475.567</v>
      </c>
      <c r="H17" s="140">
        <f>'Energie electrică '!D127</f>
        <v>7253.37</v>
      </c>
      <c r="I17" s="140">
        <f>'Energie electrică '!D133</f>
        <v>7069.0510000000004</v>
      </c>
      <c r="J17" s="140">
        <f>'Energie electrică '!D139</f>
        <v>7223.4290000000001</v>
      </c>
      <c r="K17" s="140">
        <f>'Energie electrică '!D145</f>
        <v>7685.1840000000002</v>
      </c>
      <c r="L17" s="141">
        <f>'Energie electrică '!D151</f>
        <v>9041.7799999999988</v>
      </c>
      <c r="O17" s="157"/>
      <c r="P17" s="46" t="s">
        <v>30</v>
      </c>
      <c r="Q17" s="45">
        <f>'Energie electrică '!N109</f>
        <v>6059.5810000000001</v>
      </c>
      <c r="R17" s="45">
        <f>'Energie electrică '!N115</f>
        <v>7381.1640000000007</v>
      </c>
      <c r="S17" s="45">
        <f>'Energie electrică '!N121</f>
        <v>8121.192</v>
      </c>
      <c r="T17" s="45">
        <f>'Energie electrică '!N127</f>
        <v>7180.5450000000001</v>
      </c>
      <c r="U17" s="45">
        <f>'Energie electrică '!N133</f>
        <v>7624.4780000000001</v>
      </c>
      <c r="V17" s="45">
        <f>'Energie electrică '!N139</f>
        <v>8462.6509999999998</v>
      </c>
      <c r="W17" s="45">
        <f>'Energie electrică '!N145</f>
        <v>8123.9770000000008</v>
      </c>
      <c r="X17" s="109">
        <f>'Energie electrică '!C151</f>
        <v>9902.9609999999993</v>
      </c>
      <c r="AA17" s="157"/>
      <c r="AB17" s="46" t="s">
        <v>30</v>
      </c>
      <c r="AC17" s="45">
        <v>6059.5810000000001</v>
      </c>
      <c r="AD17" s="45">
        <v>7381.1640000000007</v>
      </c>
      <c r="AE17" s="45">
        <v>8121.192</v>
      </c>
      <c r="AF17" s="45">
        <v>7180.5450000000001</v>
      </c>
      <c r="AG17" s="45">
        <v>7624.4780000000001</v>
      </c>
      <c r="AH17" s="45">
        <v>8462.6509999999998</v>
      </c>
      <c r="AI17" s="45">
        <v>8123.9770000000008</v>
      </c>
      <c r="AL17" s="157"/>
      <c r="AM17" s="46" t="s">
        <v>30</v>
      </c>
      <c r="AN17" s="45">
        <v>5811.8870000000006</v>
      </c>
      <c r="AO17" s="45">
        <v>6383.674</v>
      </c>
      <c r="AP17" s="45">
        <v>7090.8680000000004</v>
      </c>
      <c r="AQ17" s="45">
        <v>6439.05</v>
      </c>
      <c r="AR17" s="45">
        <v>6410.3870000000006</v>
      </c>
      <c r="AS17" s="45">
        <v>7649.1090000000004</v>
      </c>
      <c r="AT17" s="45">
        <v>7260.6309999999994</v>
      </c>
      <c r="AW17" s="157"/>
      <c r="AX17" s="46" t="s">
        <v>30</v>
      </c>
      <c r="AY17" s="45">
        <v>5923.2610000000004</v>
      </c>
      <c r="AZ17" s="45">
        <v>6021.1540000000005</v>
      </c>
      <c r="BA17" s="45">
        <v>6701.5149999999994</v>
      </c>
      <c r="BB17" s="45">
        <v>6066.7970000000005</v>
      </c>
      <c r="BC17" s="45">
        <v>5896.3690000000006</v>
      </c>
      <c r="BD17" s="45">
        <v>6399.3270000000002</v>
      </c>
      <c r="BE17" s="45">
        <v>6930.7289999999994</v>
      </c>
      <c r="BH17" s="157"/>
      <c r="BI17" s="46" t="s">
        <v>30</v>
      </c>
      <c r="BJ17" s="45">
        <v>5918.8510000000006</v>
      </c>
      <c r="BK17" s="45">
        <v>5986.1289999999999</v>
      </c>
      <c r="BL17" s="45">
        <v>6173.34</v>
      </c>
      <c r="BM17" s="45">
        <v>6097.3330000000005</v>
      </c>
      <c r="BN17" s="45">
        <v>6123.0630000000001</v>
      </c>
      <c r="BO17" s="45">
        <v>6457.5410000000002</v>
      </c>
      <c r="BP17" s="45">
        <v>6184.9009999999998</v>
      </c>
      <c r="BS17" s="157"/>
      <c r="BT17" s="46" t="s">
        <v>30</v>
      </c>
      <c r="BU17" s="45">
        <v>6374.5410000000002</v>
      </c>
      <c r="BV17" s="45">
        <v>5884.8809999999994</v>
      </c>
      <c r="BW17" s="45">
        <v>6427.8649999999998</v>
      </c>
      <c r="BX17" s="45">
        <v>6660.1489999999994</v>
      </c>
      <c r="BY17" s="45">
        <v>6758.9130000000005</v>
      </c>
      <c r="BZ17" s="45">
        <v>7512.4870000000001</v>
      </c>
      <c r="CA17" s="45">
        <v>7018.6129999999994</v>
      </c>
      <c r="CD17" s="149"/>
      <c r="CE17" s="119" t="s">
        <v>30</v>
      </c>
      <c r="CF17" s="45">
        <v>5817.4650000000001</v>
      </c>
      <c r="CG17" s="45">
        <v>5885.5529999999999</v>
      </c>
      <c r="CH17" s="45">
        <v>6454.0920000000006</v>
      </c>
      <c r="CI17" s="45">
        <v>7099.1890000000003</v>
      </c>
      <c r="CJ17" s="45">
        <v>6180.0020000000004</v>
      </c>
      <c r="CK17" s="45">
        <v>6829.7420000000002</v>
      </c>
      <c r="CL17" s="45">
        <v>6755.15</v>
      </c>
      <c r="CO17" s="149"/>
      <c r="CP17" s="119" t="s">
        <v>30</v>
      </c>
      <c r="CQ17" s="124">
        <v>5758.8270000000002</v>
      </c>
      <c r="CR17" s="124">
        <v>5630.7350000000006</v>
      </c>
      <c r="CS17" s="124">
        <v>5971.7659999999996</v>
      </c>
      <c r="CT17" s="124">
        <v>6419.18</v>
      </c>
      <c r="CU17" s="124">
        <v>6155.2169999999996</v>
      </c>
      <c r="CV17" s="124">
        <v>6147.4560000000001</v>
      </c>
      <c r="CW17" s="124">
        <v>5949.27</v>
      </c>
      <c r="CZ17" s="147"/>
      <c r="DA17" s="132" t="s">
        <v>30</v>
      </c>
      <c r="DB17" s="124">
        <v>5678.6790000000001</v>
      </c>
      <c r="DC17" s="124">
        <v>5413.1509999999998</v>
      </c>
      <c r="DD17" s="124">
        <v>6277.8760000000002</v>
      </c>
      <c r="DE17" s="124">
        <v>6168.8590000000004</v>
      </c>
      <c r="DF17" s="124">
        <v>5689.4130000000005</v>
      </c>
      <c r="DG17" s="124">
        <v>6106.2080000000005</v>
      </c>
      <c r="DH17" s="124">
        <v>6053.4210000000003</v>
      </c>
      <c r="DK17" s="149"/>
      <c r="DL17" s="119" t="s">
        <v>30</v>
      </c>
      <c r="DM17" s="124">
        <v>6037.1270000000004</v>
      </c>
      <c r="DN17" s="124">
        <v>5666.1570000000002</v>
      </c>
      <c r="DO17" s="124">
        <v>6704.7530000000006</v>
      </c>
      <c r="DP17" s="124">
        <v>7096.1930000000002</v>
      </c>
      <c r="DQ17" s="124">
        <v>6293.1660000000002</v>
      </c>
      <c r="DR17" s="124">
        <v>5979.9490000000005</v>
      </c>
      <c r="DS17" s="124">
        <v>6372.4989999999998</v>
      </c>
      <c r="DV17" s="154"/>
      <c r="DW17" s="127" t="s">
        <v>30</v>
      </c>
      <c r="DX17" s="45">
        <v>6568.7039999999997</v>
      </c>
      <c r="DY17" s="45">
        <v>5918.1620000000003</v>
      </c>
      <c r="DZ17" s="45">
        <v>7238.5630000000001</v>
      </c>
      <c r="EA17" s="45">
        <v>7619.3950000000004</v>
      </c>
      <c r="EB17" s="45">
        <v>6525.9409999999998</v>
      </c>
      <c r="EC17" s="45">
        <v>6952.0329999999994</v>
      </c>
      <c r="ED17" s="45">
        <v>7181.2129999999997</v>
      </c>
      <c r="EG17" s="147"/>
      <c r="EH17" s="132" t="s">
        <v>30</v>
      </c>
      <c r="EI17" s="124">
        <v>6910.2449999999999</v>
      </c>
      <c r="EJ17" s="124">
        <v>6573.2330000000002</v>
      </c>
      <c r="EK17" s="124">
        <v>7475.567</v>
      </c>
      <c r="EL17" s="124">
        <v>7253.37</v>
      </c>
      <c r="EM17" s="124">
        <v>7069.0510000000004</v>
      </c>
      <c r="EN17" s="124">
        <v>7223.4290000000001</v>
      </c>
      <c r="EO17" s="124">
        <v>7685.1840000000002</v>
      </c>
      <c r="ER17" s="149"/>
      <c r="ES17" s="119" t="s">
        <v>30</v>
      </c>
      <c r="ET17" s="124">
        <v>7815.7440000000006</v>
      </c>
      <c r="EU17" s="124">
        <v>7286.5680000000002</v>
      </c>
      <c r="EV17" s="124">
        <v>7951.4079999999994</v>
      </c>
      <c r="EW17" s="124">
        <v>8379.6509999999998</v>
      </c>
      <c r="EX17" s="124">
        <v>7346.9459999999999</v>
      </c>
      <c r="EY17" s="124">
        <v>7977.308</v>
      </c>
      <c r="EZ17" s="124">
        <v>8444.5159999999996</v>
      </c>
    </row>
    <row r="18" spans="3:156" x14ac:dyDescent="0.25">
      <c r="C18" s="146"/>
      <c r="D18" s="128" t="s">
        <v>20</v>
      </c>
      <c r="E18" s="95">
        <f>'Energie electrică '!D110</f>
        <v>321969.58799999999</v>
      </c>
      <c r="F18" s="95">
        <f>'Energie electrică '!D116</f>
        <v>313042.13500000001</v>
      </c>
      <c r="G18" s="95">
        <f>'Energie electrică '!D122</f>
        <v>314865.20199999999</v>
      </c>
      <c r="H18" s="95">
        <f>'Energie electrică '!D128</f>
        <v>366719.29599999997</v>
      </c>
      <c r="I18" s="95">
        <f>'Energie electrică '!D134</f>
        <v>325067.35087999998</v>
      </c>
      <c r="J18" s="95">
        <f>'Energie electrică '!D140</f>
        <v>358759.98</v>
      </c>
      <c r="K18" s="95">
        <f>'Energie electrică '!D146</f>
        <v>358049.32200000004</v>
      </c>
      <c r="L18" s="95">
        <f>'Energie electrică '!D152</f>
        <v>397515.13732000004</v>
      </c>
      <c r="O18" s="157"/>
      <c r="P18" s="13" t="s">
        <v>20</v>
      </c>
      <c r="Q18" s="95">
        <f>'Energie electrică '!N110</f>
        <v>305836.50699999998</v>
      </c>
      <c r="R18" s="95">
        <f>'Energie electrică '!N116</f>
        <v>316159.027</v>
      </c>
      <c r="S18" s="95">
        <f>'Energie electrică '!N122</f>
        <v>357765.70799999998</v>
      </c>
      <c r="T18" s="95">
        <f>'Energie electrică '!N128</f>
        <v>322344.00199999998</v>
      </c>
      <c r="U18" s="95">
        <f>'Energie electrică '!N134</f>
        <v>358794.06688000006</v>
      </c>
      <c r="V18" s="95">
        <f>'Energie electrică '!N140</f>
        <v>376365.57100000005</v>
      </c>
      <c r="W18" s="95">
        <f>'Energie electrică '!N146</f>
        <v>368006.00835999998</v>
      </c>
      <c r="X18" s="95">
        <f>'Energie electrică '!C152</f>
        <v>438864.01779999997</v>
      </c>
      <c r="Y18" s="108"/>
      <c r="AA18" s="157"/>
      <c r="AB18" s="13" t="s">
        <v>20</v>
      </c>
      <c r="AC18" s="95">
        <v>305836.50699999998</v>
      </c>
      <c r="AD18" s="95">
        <v>316159.027</v>
      </c>
      <c r="AE18" s="95">
        <v>357765.70799999998</v>
      </c>
      <c r="AF18" s="95">
        <v>322344.00199999998</v>
      </c>
      <c r="AG18" s="95">
        <v>358794.06688000006</v>
      </c>
      <c r="AH18" s="95">
        <v>376365.57100000005</v>
      </c>
      <c r="AI18" s="95">
        <v>368006.00835999998</v>
      </c>
      <c r="AL18" s="157"/>
      <c r="AM18" s="13" t="s">
        <v>20</v>
      </c>
      <c r="AN18" s="115">
        <v>290031.77</v>
      </c>
      <c r="AO18" s="115">
        <v>303595.03500000003</v>
      </c>
      <c r="AP18" s="115">
        <v>335682.00800000003</v>
      </c>
      <c r="AQ18" s="115">
        <v>316443.75900000002</v>
      </c>
      <c r="AR18" s="115">
        <v>315317.22789999994</v>
      </c>
      <c r="AS18" s="115">
        <v>367514.16800000001</v>
      </c>
      <c r="AT18" s="115">
        <v>360742.49273999996</v>
      </c>
      <c r="AW18" s="157"/>
      <c r="AX18" s="13" t="s">
        <v>20</v>
      </c>
      <c r="AY18" s="118">
        <v>279642.28100000002</v>
      </c>
      <c r="AZ18" s="118">
        <v>283107.87599999999</v>
      </c>
      <c r="BA18" s="118">
        <v>326955.77400000003</v>
      </c>
      <c r="BB18" s="118">
        <v>306546.39500000002</v>
      </c>
      <c r="BC18" s="118">
        <v>308007.17678000004</v>
      </c>
      <c r="BD18" s="118">
        <v>329701.91200000001</v>
      </c>
      <c r="BE18" s="118">
        <v>343099.25800999999</v>
      </c>
      <c r="BH18" s="157"/>
      <c r="BI18" s="13" t="s">
        <v>20</v>
      </c>
      <c r="BJ18" s="118">
        <v>282787.88800000004</v>
      </c>
      <c r="BK18" s="118">
        <v>282047.00400000002</v>
      </c>
      <c r="BL18" s="118">
        <v>291497.97600000002</v>
      </c>
      <c r="BM18" s="118">
        <v>318725.07899999997</v>
      </c>
      <c r="BN18" s="118">
        <v>331824.61455</v>
      </c>
      <c r="BO18" s="118">
        <v>343683.03600000002</v>
      </c>
      <c r="BP18" s="118">
        <v>316516.95643000002</v>
      </c>
      <c r="BS18" s="157"/>
      <c r="BT18" s="13" t="s">
        <v>20</v>
      </c>
      <c r="BU18" s="118">
        <v>287163.35399999999</v>
      </c>
      <c r="BV18" s="118">
        <v>285218.02299999999</v>
      </c>
      <c r="BW18" s="118">
        <v>292927.74400000001</v>
      </c>
      <c r="BX18" s="118">
        <v>324586.41099999996</v>
      </c>
      <c r="BY18" s="118">
        <v>318843.61234000005</v>
      </c>
      <c r="BZ18" s="118">
        <v>349124.11799999996</v>
      </c>
      <c r="CA18" s="118">
        <v>352828.81</v>
      </c>
      <c r="CD18" s="149"/>
      <c r="CE18" s="120" t="s">
        <v>20</v>
      </c>
      <c r="CF18" s="118">
        <v>279830.26200000005</v>
      </c>
      <c r="CG18" s="118">
        <v>275104.78399999999</v>
      </c>
      <c r="CH18" s="118">
        <v>287749.18</v>
      </c>
      <c r="CI18" s="118">
        <v>324896.30000000005</v>
      </c>
      <c r="CJ18" s="118">
        <v>300412.30986000004</v>
      </c>
      <c r="CK18" s="118">
        <v>336764.02700000006</v>
      </c>
      <c r="CL18" s="118">
        <v>321562.84019000002</v>
      </c>
      <c r="CO18" s="149"/>
      <c r="CP18" s="120" t="s">
        <v>20</v>
      </c>
      <c r="CQ18" s="118">
        <v>272842.66899999999</v>
      </c>
      <c r="CR18" s="118">
        <v>253541.647</v>
      </c>
      <c r="CS18" s="118">
        <v>276871.28200000001</v>
      </c>
      <c r="CT18" s="118">
        <v>312512.24599999998</v>
      </c>
      <c r="CU18" s="118">
        <v>298769.67830000003</v>
      </c>
      <c r="CV18" s="118">
        <v>318030.734</v>
      </c>
      <c r="CW18" s="118">
        <v>299534.47738</v>
      </c>
      <c r="CZ18" s="147"/>
      <c r="DA18" s="18" t="s">
        <v>20</v>
      </c>
      <c r="DB18" s="118">
        <v>300575.55099999998</v>
      </c>
      <c r="DC18" s="118">
        <v>257287.30200000003</v>
      </c>
      <c r="DD18" s="118">
        <v>288313.12599999999</v>
      </c>
      <c r="DE18" s="118">
        <v>316583.97200000001</v>
      </c>
      <c r="DF18" s="118">
        <v>303836.76874999999</v>
      </c>
      <c r="DG18" s="118">
        <v>307142.38099999994</v>
      </c>
      <c r="DH18" s="118">
        <v>311887.9228</v>
      </c>
      <c r="DK18" s="149"/>
      <c r="DL18" s="120" t="s">
        <v>20</v>
      </c>
      <c r="DM18" s="118">
        <v>293111.00099999993</v>
      </c>
      <c r="DN18" s="118">
        <v>272333.93900000001</v>
      </c>
      <c r="DO18" s="118">
        <v>315636.43700000003</v>
      </c>
      <c r="DP18" s="118">
        <v>339436.87200000003</v>
      </c>
      <c r="DQ18" s="118">
        <v>313763.01273000002</v>
      </c>
      <c r="DR18" s="118">
        <v>316212.00100000005</v>
      </c>
      <c r="DS18" s="118">
        <v>325565.32399999996</v>
      </c>
      <c r="DV18" s="154"/>
      <c r="DW18" s="128" t="s">
        <v>20</v>
      </c>
      <c r="DX18" s="41">
        <v>311612.31400000001</v>
      </c>
      <c r="DY18" s="41">
        <v>294827.26799999998</v>
      </c>
      <c r="DZ18" s="41">
        <v>325762.44899999996</v>
      </c>
      <c r="EA18" s="41">
        <v>382645.06600000005</v>
      </c>
      <c r="EB18" s="41">
        <v>333368.33056999999</v>
      </c>
      <c r="EC18" s="41">
        <v>361146.63900000002</v>
      </c>
      <c r="ED18" s="41">
        <v>363415.565</v>
      </c>
      <c r="EG18" s="147"/>
      <c r="EH18" s="18" t="s">
        <v>20</v>
      </c>
      <c r="EI18" s="118">
        <v>321969.58799999999</v>
      </c>
      <c r="EJ18" s="118">
        <v>313042.13500000001</v>
      </c>
      <c r="EK18" s="118">
        <v>314865.20199999999</v>
      </c>
      <c r="EL18" s="118">
        <v>366719.29599999997</v>
      </c>
      <c r="EM18" s="118">
        <v>325067.35087999998</v>
      </c>
      <c r="EN18" s="118">
        <v>358759.98</v>
      </c>
      <c r="EO18" s="118">
        <v>358049.32200000004</v>
      </c>
      <c r="ER18" s="149"/>
      <c r="ES18" s="120" t="s">
        <v>20</v>
      </c>
      <c r="ET18" s="118">
        <v>368792.554</v>
      </c>
      <c r="EU18" s="118">
        <v>356578.61300000001</v>
      </c>
      <c r="EV18" s="118">
        <v>347980.08900000004</v>
      </c>
      <c r="EW18" s="118">
        <v>401304.54600000003</v>
      </c>
      <c r="EX18" s="118">
        <v>353436.09616999998</v>
      </c>
      <c r="EY18" s="118">
        <v>390690.49400000001</v>
      </c>
      <c r="EZ18" s="118">
        <v>411726.24460000003</v>
      </c>
    </row>
    <row r="23" spans="3:156" ht="13.95" customHeight="1" x14ac:dyDescent="0.25"/>
    <row r="27" spans="3:156" ht="34.35" customHeight="1" x14ac:dyDescent="0.25"/>
    <row r="29" spans="3:156" ht="13.95" customHeight="1" x14ac:dyDescent="0.25"/>
    <row r="32" spans="3:156" ht="37.049999999999997" customHeight="1" x14ac:dyDescent="0.25"/>
    <row r="34" ht="13.95" customHeight="1" x14ac:dyDescent="0.25"/>
    <row r="38" ht="25.95" customHeight="1" x14ac:dyDescent="0.25"/>
    <row r="77" ht="19.8" customHeight="1" x14ac:dyDescent="0.25"/>
  </sheetData>
  <mergeCells count="84">
    <mergeCell ref="O14:O18"/>
    <mergeCell ref="O3:O7"/>
    <mergeCell ref="O9:O12"/>
    <mergeCell ref="O1:X1"/>
    <mergeCell ref="O8:X8"/>
    <mergeCell ref="O13:X13"/>
    <mergeCell ref="AA14:AA18"/>
    <mergeCell ref="AL1:AT1"/>
    <mergeCell ref="AL3:AL7"/>
    <mergeCell ref="AL8:AT8"/>
    <mergeCell ref="AL9:AL12"/>
    <mergeCell ref="AL13:AT13"/>
    <mergeCell ref="AL14:AL18"/>
    <mergeCell ref="AA1:AI1"/>
    <mergeCell ref="AA3:AA7"/>
    <mergeCell ref="AA8:AI8"/>
    <mergeCell ref="AA9:AA12"/>
    <mergeCell ref="AA13:AI13"/>
    <mergeCell ref="AW14:AW18"/>
    <mergeCell ref="BH1:BP1"/>
    <mergeCell ref="BH3:BH7"/>
    <mergeCell ref="BH8:BP8"/>
    <mergeCell ref="BH9:BH12"/>
    <mergeCell ref="BH13:BP13"/>
    <mergeCell ref="BH14:BH18"/>
    <mergeCell ref="AW1:BE1"/>
    <mergeCell ref="AW3:AW7"/>
    <mergeCell ref="AW8:BE8"/>
    <mergeCell ref="AW9:AW12"/>
    <mergeCell ref="AW13:BE13"/>
    <mergeCell ref="BS14:BS18"/>
    <mergeCell ref="CD1:CL1"/>
    <mergeCell ref="CD3:CD7"/>
    <mergeCell ref="CD8:CL8"/>
    <mergeCell ref="CD9:CD12"/>
    <mergeCell ref="CD13:CL13"/>
    <mergeCell ref="CD14:CD18"/>
    <mergeCell ref="BS1:CA1"/>
    <mergeCell ref="BS3:BS7"/>
    <mergeCell ref="BS8:CA8"/>
    <mergeCell ref="BS9:BS12"/>
    <mergeCell ref="BS13:CA13"/>
    <mergeCell ref="CO14:CO18"/>
    <mergeCell ref="CZ1:DH1"/>
    <mergeCell ref="CZ3:CZ7"/>
    <mergeCell ref="CZ8:DH8"/>
    <mergeCell ref="CZ9:CZ12"/>
    <mergeCell ref="CZ13:DH13"/>
    <mergeCell ref="CZ14:CZ18"/>
    <mergeCell ref="CO1:CW1"/>
    <mergeCell ref="CO3:CO7"/>
    <mergeCell ref="CO8:CW8"/>
    <mergeCell ref="CO9:CO12"/>
    <mergeCell ref="CO13:CW13"/>
    <mergeCell ref="DV8:ED8"/>
    <mergeCell ref="DV9:DV12"/>
    <mergeCell ref="DV13:ED13"/>
    <mergeCell ref="DV14:DV18"/>
    <mergeCell ref="DK1:DS1"/>
    <mergeCell ref="DK3:DK7"/>
    <mergeCell ref="DK8:DS8"/>
    <mergeCell ref="DK9:DK12"/>
    <mergeCell ref="DK13:DS13"/>
    <mergeCell ref="C14:C18"/>
    <mergeCell ref="EG14:EG18"/>
    <mergeCell ref="ER1:EZ1"/>
    <mergeCell ref="ER3:ER7"/>
    <mergeCell ref="ER8:EZ8"/>
    <mergeCell ref="ER9:ER12"/>
    <mergeCell ref="ER13:EZ13"/>
    <mergeCell ref="ER14:ER18"/>
    <mergeCell ref="EG1:EO1"/>
    <mergeCell ref="EG3:EG7"/>
    <mergeCell ref="EG8:EO8"/>
    <mergeCell ref="EG9:EG12"/>
    <mergeCell ref="EG13:EO13"/>
    <mergeCell ref="DK14:DK18"/>
    <mergeCell ref="DV1:ED1"/>
    <mergeCell ref="DV3:DV7"/>
    <mergeCell ref="C1:L1"/>
    <mergeCell ref="C3:C7"/>
    <mergeCell ref="C8:L8"/>
    <mergeCell ref="C9:C12"/>
    <mergeCell ref="C13:L13"/>
  </mergeCells>
  <pageMargins left="0.7" right="0.7" top="0.75" bottom="0.75" header="0.3" footer="0.3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Q128"/>
  <sheetViews>
    <sheetView zoomScale="76" zoomScaleNormal="76" workbookViewId="0">
      <selection activeCell="R48" sqref="R48"/>
    </sheetView>
  </sheetViews>
  <sheetFormatPr defaultColWidth="9" defaultRowHeight="14.4" x14ac:dyDescent="0.3"/>
  <cols>
    <col min="1" max="1" width="5.44140625" customWidth="1"/>
    <col min="2" max="2" width="23.21875" style="1" customWidth="1"/>
    <col min="3" max="3" width="11" customWidth="1"/>
    <col min="4" max="4" width="11.77734375" customWidth="1"/>
    <col min="5" max="5" width="11.21875" bestFit="1" customWidth="1"/>
    <col min="6" max="6" width="10.77734375" customWidth="1"/>
    <col min="7" max="10" width="9" customWidth="1"/>
    <col min="11" max="11" width="10.44140625" customWidth="1"/>
    <col min="12" max="12" width="10" customWidth="1"/>
    <col min="13" max="13" width="11" customWidth="1"/>
    <col min="14" max="14" width="11.44140625" customWidth="1"/>
    <col min="15" max="15" width="15.21875" style="1" customWidth="1"/>
  </cols>
  <sheetData>
    <row r="1" spans="1:43" ht="14.7" customHeight="1" x14ac:dyDescent="0.3">
      <c r="A1" s="185" t="s">
        <v>12</v>
      </c>
      <c r="B1" s="185"/>
      <c r="C1" s="185"/>
      <c r="D1" s="185"/>
      <c r="E1" s="185"/>
      <c r="F1" s="185"/>
      <c r="G1" s="185"/>
      <c r="H1" s="185"/>
      <c r="I1" s="185"/>
      <c r="J1" s="185"/>
      <c r="K1" s="185"/>
      <c r="L1" s="185"/>
      <c r="M1" s="185"/>
      <c r="N1" s="185"/>
      <c r="O1" s="185"/>
      <c r="AQ1" t="s">
        <v>43</v>
      </c>
    </row>
    <row r="2" spans="1:43" ht="14.7" customHeight="1" x14ac:dyDescent="0.3">
      <c r="A2" s="186"/>
      <c r="B2" s="186"/>
      <c r="C2" s="186"/>
      <c r="D2" s="186"/>
      <c r="E2" s="186"/>
      <c r="F2" s="186"/>
      <c r="G2" s="186"/>
      <c r="H2" s="186"/>
      <c r="I2" s="186"/>
      <c r="J2" s="186"/>
      <c r="K2" s="186"/>
      <c r="L2" s="186"/>
      <c r="M2" s="186"/>
      <c r="N2" s="186"/>
      <c r="O2" s="186"/>
    </row>
    <row r="3" spans="1:43" ht="15.6" x14ac:dyDescent="0.3">
      <c r="A3" s="187" t="s">
        <v>49</v>
      </c>
      <c r="B3" s="187"/>
      <c r="C3" s="187"/>
      <c r="D3" s="187"/>
      <c r="E3" s="187"/>
      <c r="F3" s="187"/>
      <c r="G3" s="187"/>
      <c r="H3" s="187"/>
      <c r="I3" s="187"/>
      <c r="J3" s="187"/>
      <c r="K3" s="187"/>
      <c r="L3" s="187"/>
      <c r="M3" s="187"/>
      <c r="N3" s="187"/>
      <c r="O3" s="187"/>
    </row>
    <row r="4" spans="1:43" x14ac:dyDescent="0.3">
      <c r="A4" s="21" t="s">
        <v>13</v>
      </c>
      <c r="B4" s="22" t="s">
        <v>14</v>
      </c>
      <c r="C4" s="21" t="s">
        <v>0</v>
      </c>
      <c r="D4" s="21" t="s">
        <v>1</v>
      </c>
      <c r="E4" s="21" t="s">
        <v>2</v>
      </c>
      <c r="F4" s="21" t="s">
        <v>3</v>
      </c>
      <c r="G4" s="21" t="s">
        <v>4</v>
      </c>
      <c r="H4" s="21" t="s">
        <v>5</v>
      </c>
      <c r="I4" s="21" t="s">
        <v>6</v>
      </c>
      <c r="J4" s="21" t="s">
        <v>7</v>
      </c>
      <c r="K4" s="21" t="s">
        <v>8</v>
      </c>
      <c r="L4" s="21" t="s">
        <v>9</v>
      </c>
      <c r="M4" s="21" t="s">
        <v>10</v>
      </c>
      <c r="N4" s="21" t="s">
        <v>11</v>
      </c>
      <c r="O4" s="23" t="s">
        <v>15</v>
      </c>
    </row>
    <row r="5" spans="1:43" x14ac:dyDescent="0.3">
      <c r="A5" s="173">
        <v>2019</v>
      </c>
      <c r="B5" s="9" t="s">
        <v>16</v>
      </c>
      <c r="C5" s="24">
        <v>69.099999999999994</v>
      </c>
      <c r="D5" s="24">
        <v>52.3</v>
      </c>
      <c r="E5" s="33">
        <v>41.3</v>
      </c>
      <c r="F5" s="24">
        <v>28.8</v>
      </c>
      <c r="G5" s="24">
        <v>13.1</v>
      </c>
      <c r="H5" s="24">
        <v>8.4</v>
      </c>
      <c r="I5" s="24">
        <v>8.6</v>
      </c>
      <c r="J5" s="24">
        <v>8.3000000000000007</v>
      </c>
      <c r="K5" s="24">
        <v>9.4</v>
      </c>
      <c r="L5" s="24">
        <v>19.100000000000001</v>
      </c>
      <c r="M5" s="24">
        <v>35.29</v>
      </c>
      <c r="N5" s="24">
        <v>54.24</v>
      </c>
      <c r="O5" s="25">
        <f>SUM(C5:N5)</f>
        <v>347.93000000000006</v>
      </c>
    </row>
    <row r="6" spans="1:43" x14ac:dyDescent="0.3">
      <c r="A6" s="174"/>
      <c r="B6" s="9" t="s">
        <v>17</v>
      </c>
      <c r="C6" s="24">
        <v>78.5</v>
      </c>
      <c r="D6" s="24">
        <v>59.1</v>
      </c>
      <c r="E6" s="24">
        <v>51.3</v>
      </c>
      <c r="F6" s="24">
        <v>20.3</v>
      </c>
      <c r="G6" s="24">
        <v>12.9</v>
      </c>
      <c r="H6" s="24">
        <v>5.5</v>
      </c>
      <c r="I6" s="24">
        <v>3.9</v>
      </c>
      <c r="J6" s="24">
        <v>3.6</v>
      </c>
      <c r="K6" s="24">
        <v>4.5</v>
      </c>
      <c r="L6" s="24">
        <v>15.7</v>
      </c>
      <c r="M6" s="24">
        <v>46.4</v>
      </c>
      <c r="N6" s="24">
        <v>63</v>
      </c>
      <c r="O6" s="25">
        <f>SUM(C6:N6)</f>
        <v>364.7</v>
      </c>
    </row>
    <row r="7" spans="1:43" x14ac:dyDescent="0.3">
      <c r="A7" s="174"/>
      <c r="B7" s="9" t="s">
        <v>18</v>
      </c>
      <c r="C7" s="24">
        <v>11.6</v>
      </c>
      <c r="D7" s="24">
        <v>8.6999999999999993</v>
      </c>
      <c r="E7" s="24">
        <v>6.2</v>
      </c>
      <c r="F7" s="24">
        <v>2.8</v>
      </c>
      <c r="G7" s="24">
        <v>0.2</v>
      </c>
      <c r="H7" s="24">
        <v>0.1</v>
      </c>
      <c r="I7" s="24">
        <v>0.1</v>
      </c>
      <c r="J7" s="24">
        <v>0.1</v>
      </c>
      <c r="K7" s="24">
        <v>0.2</v>
      </c>
      <c r="L7" s="24">
        <v>1.04</v>
      </c>
      <c r="M7" s="24">
        <v>5.6</v>
      </c>
      <c r="N7" s="24">
        <v>8.9600000000000009</v>
      </c>
      <c r="O7" s="25">
        <f>SUM(C7:N7)</f>
        <v>45.6</v>
      </c>
    </row>
    <row r="8" spans="1:43" x14ac:dyDescent="0.3">
      <c r="A8" s="174"/>
      <c r="B8" s="9" t="s">
        <v>19</v>
      </c>
      <c r="C8" s="24">
        <f>109.8-C6</f>
        <v>31.299999999999997</v>
      </c>
      <c r="D8" s="24">
        <f>83.5-D6</f>
        <v>24.4</v>
      </c>
      <c r="E8" s="24">
        <f>72.2-E6</f>
        <v>20.900000000000006</v>
      </c>
      <c r="F8" s="24">
        <f>36.9-F6</f>
        <v>16.599999999999998</v>
      </c>
      <c r="G8" s="24">
        <f>25.2-G6</f>
        <v>12.299999999999999</v>
      </c>
      <c r="H8" s="24">
        <f>18.2-H6</f>
        <v>12.7</v>
      </c>
      <c r="I8" s="24">
        <f>18.7-I6</f>
        <v>14.799999999999999</v>
      </c>
      <c r="J8" s="24">
        <f>20.3-J6</f>
        <v>16.7</v>
      </c>
      <c r="K8" s="24">
        <f>28.7-K6</f>
        <v>24.2</v>
      </c>
      <c r="L8" s="24">
        <f>42.98-L6</f>
        <v>27.279999999999998</v>
      </c>
      <c r="M8" s="24">
        <f>73.3-M6</f>
        <v>26.9</v>
      </c>
      <c r="N8" s="24">
        <f>92.33-N6</f>
        <v>29.33</v>
      </c>
      <c r="O8" s="25">
        <f>SUM(C8:N8)</f>
        <v>257.40999999999997</v>
      </c>
    </row>
    <row r="9" spans="1:43" ht="28.2" customHeight="1" x14ac:dyDescent="0.3">
      <c r="A9" s="175"/>
      <c r="B9" s="12" t="s">
        <v>20</v>
      </c>
      <c r="C9" s="29">
        <f t="shared" ref="C9:O9" si="0">SUM(C5:C8)</f>
        <v>190.5</v>
      </c>
      <c r="D9" s="29">
        <f t="shared" si="0"/>
        <v>144.5</v>
      </c>
      <c r="E9" s="29">
        <f t="shared" si="0"/>
        <v>119.7</v>
      </c>
      <c r="F9" s="29">
        <f t="shared" si="0"/>
        <v>68.5</v>
      </c>
      <c r="G9" s="29">
        <f t="shared" si="0"/>
        <v>38.5</v>
      </c>
      <c r="H9" s="29">
        <f t="shared" si="0"/>
        <v>26.7</v>
      </c>
      <c r="I9" s="29">
        <f t="shared" si="0"/>
        <v>27.4</v>
      </c>
      <c r="J9" s="29">
        <f t="shared" si="0"/>
        <v>28.7</v>
      </c>
      <c r="K9" s="29">
        <f t="shared" si="0"/>
        <v>38.299999999999997</v>
      </c>
      <c r="L9" s="29">
        <f t="shared" si="0"/>
        <v>63.11999999999999</v>
      </c>
      <c r="M9" s="29">
        <f t="shared" si="0"/>
        <v>114.19</v>
      </c>
      <c r="N9" s="29">
        <f t="shared" si="0"/>
        <v>155.53000000000003</v>
      </c>
      <c r="O9" s="29">
        <f t="shared" si="0"/>
        <v>1015.6400000000001</v>
      </c>
    </row>
    <row r="10" spans="1:43" ht="14.7" customHeight="1" x14ac:dyDescent="0.3">
      <c r="A10" s="21" t="s">
        <v>13</v>
      </c>
      <c r="B10" s="22" t="s">
        <v>14</v>
      </c>
      <c r="C10" s="21" t="s">
        <v>0</v>
      </c>
      <c r="D10" s="21" t="s">
        <v>1</v>
      </c>
      <c r="E10" s="21" t="s">
        <v>2</v>
      </c>
      <c r="F10" s="21" t="s">
        <v>3</v>
      </c>
      <c r="G10" s="21" t="s">
        <v>4</v>
      </c>
      <c r="H10" s="21" t="s">
        <v>5</v>
      </c>
      <c r="I10" s="21" t="s">
        <v>6</v>
      </c>
      <c r="J10" s="21" t="s">
        <v>7</v>
      </c>
      <c r="K10" s="21" t="s">
        <v>8</v>
      </c>
      <c r="L10" s="21" t="s">
        <v>9</v>
      </c>
      <c r="M10" s="21" t="s">
        <v>10</v>
      </c>
      <c r="N10" s="21" t="s">
        <v>11</v>
      </c>
      <c r="O10" s="23" t="s">
        <v>21</v>
      </c>
    </row>
    <row r="11" spans="1:43" ht="14.7" customHeight="1" x14ac:dyDescent="0.3">
      <c r="A11" s="173">
        <v>2020</v>
      </c>
      <c r="B11" s="9" t="s">
        <v>16</v>
      </c>
      <c r="C11" s="33">
        <v>65</v>
      </c>
      <c r="D11" s="33">
        <v>52.1</v>
      </c>
      <c r="E11" s="33">
        <v>40.200000000000003</v>
      </c>
      <c r="F11" s="33">
        <v>26.3</v>
      </c>
      <c r="G11" s="33">
        <v>15.7</v>
      </c>
      <c r="H11" s="33">
        <v>12.1</v>
      </c>
      <c r="I11" s="33">
        <v>9</v>
      </c>
      <c r="J11" s="33">
        <v>8.6999999999999993</v>
      </c>
      <c r="K11" s="33">
        <v>9.1</v>
      </c>
      <c r="L11" s="33">
        <v>16.2</v>
      </c>
      <c r="M11" s="33">
        <v>50</v>
      </c>
      <c r="N11" s="33">
        <v>68.3</v>
      </c>
      <c r="O11" s="34">
        <f>SUM(C11:N11)</f>
        <v>372.7</v>
      </c>
    </row>
    <row r="12" spans="1:43" ht="14.7" customHeight="1" x14ac:dyDescent="0.3">
      <c r="A12" s="174"/>
      <c r="B12" s="9" t="s">
        <v>17</v>
      </c>
      <c r="C12" s="33">
        <v>66.8</v>
      </c>
      <c r="D12" s="33">
        <v>55.3</v>
      </c>
      <c r="E12" s="33">
        <v>45.2</v>
      </c>
      <c r="F12" s="33">
        <v>21.5</v>
      </c>
      <c r="G12" s="33">
        <v>14.4</v>
      </c>
      <c r="H12" s="33">
        <v>13.9</v>
      </c>
      <c r="I12" s="33">
        <v>4.5</v>
      </c>
      <c r="J12" s="33">
        <v>4.2</v>
      </c>
      <c r="K12" s="33">
        <v>5.2</v>
      </c>
      <c r="L12" s="33">
        <v>16</v>
      </c>
      <c r="M12" s="33">
        <v>54.2</v>
      </c>
      <c r="N12" s="33">
        <v>70.2</v>
      </c>
      <c r="O12" s="34">
        <f>SUM(C12:N12)</f>
        <v>371.4</v>
      </c>
    </row>
    <row r="13" spans="1:43" ht="14.7" customHeight="1" x14ac:dyDescent="0.3">
      <c r="A13" s="174"/>
      <c r="B13" s="9" t="s">
        <v>18</v>
      </c>
      <c r="C13" s="33">
        <v>9.8000000000000007</v>
      </c>
      <c r="D13" s="33">
        <v>8.1999999999999993</v>
      </c>
      <c r="E13" s="33">
        <v>4.3</v>
      </c>
      <c r="F13" s="33">
        <v>0.8</v>
      </c>
      <c r="G13" s="33">
        <v>0.2</v>
      </c>
      <c r="H13" s="33">
        <v>0.1</v>
      </c>
      <c r="I13" s="33">
        <v>0.1</v>
      </c>
      <c r="J13" s="33">
        <v>0.1</v>
      </c>
      <c r="K13" s="33">
        <v>0.1</v>
      </c>
      <c r="L13" s="33">
        <v>0.9</v>
      </c>
      <c r="M13" s="33">
        <v>7.3</v>
      </c>
      <c r="N13" s="33">
        <v>9.6999999999999993</v>
      </c>
      <c r="O13" s="34">
        <f>SUM(C13:N13)</f>
        <v>41.600000000000009</v>
      </c>
    </row>
    <row r="14" spans="1:43" ht="14.7" customHeight="1" x14ac:dyDescent="0.3">
      <c r="A14" s="174"/>
      <c r="B14" s="9" t="s">
        <v>19</v>
      </c>
      <c r="C14" s="33">
        <f>97-C12</f>
        <v>30.200000000000003</v>
      </c>
      <c r="D14" s="33">
        <f>81.8-D12</f>
        <v>26.5</v>
      </c>
      <c r="E14" s="33">
        <f>65.9-E12</f>
        <v>20.700000000000003</v>
      </c>
      <c r="F14" s="33">
        <f>36.6-F12</f>
        <v>15.100000000000001</v>
      </c>
      <c r="G14" s="33">
        <f>28.7-G12</f>
        <v>14.299999999999999</v>
      </c>
      <c r="H14" s="33">
        <f>24.2-H12</f>
        <v>10.299999999999999</v>
      </c>
      <c r="I14" s="33">
        <f>15.1-I12</f>
        <v>10.6</v>
      </c>
      <c r="J14" s="33">
        <f>14.1-J12</f>
        <v>9.8999999999999986</v>
      </c>
      <c r="K14" s="33">
        <f>15-K12</f>
        <v>9.8000000000000007</v>
      </c>
      <c r="L14" s="33">
        <f>26.9-L12</f>
        <v>10.899999999999999</v>
      </c>
      <c r="M14" s="33">
        <f>73.4-M12</f>
        <v>19.200000000000003</v>
      </c>
      <c r="N14" s="33">
        <f>94-N12</f>
        <v>23.799999999999997</v>
      </c>
      <c r="O14" s="34">
        <f>SUM(C14:N14)</f>
        <v>201.3</v>
      </c>
    </row>
    <row r="15" spans="1:43" ht="31.2" customHeight="1" x14ac:dyDescent="0.3">
      <c r="A15" s="175"/>
      <c r="B15" s="12" t="s">
        <v>20</v>
      </c>
      <c r="C15" s="29">
        <f t="shared" ref="C15:N15" si="1">SUM(C11:C14)</f>
        <v>171.8</v>
      </c>
      <c r="D15" s="29">
        <f t="shared" si="1"/>
        <v>142.10000000000002</v>
      </c>
      <c r="E15" s="29">
        <f t="shared" si="1"/>
        <v>110.4</v>
      </c>
      <c r="F15" s="29">
        <f t="shared" si="1"/>
        <v>63.699999999999996</v>
      </c>
      <c r="G15" s="29">
        <f t="shared" si="1"/>
        <v>44.6</v>
      </c>
      <c r="H15" s="29">
        <f t="shared" si="1"/>
        <v>36.4</v>
      </c>
      <c r="I15" s="29">
        <f t="shared" si="1"/>
        <v>24.2</v>
      </c>
      <c r="J15" s="29">
        <f t="shared" si="1"/>
        <v>22.9</v>
      </c>
      <c r="K15" s="29">
        <f t="shared" si="1"/>
        <v>24.200000000000003</v>
      </c>
      <c r="L15" s="29">
        <f t="shared" si="1"/>
        <v>44</v>
      </c>
      <c r="M15" s="29">
        <f t="shared" si="1"/>
        <v>130.69999999999999</v>
      </c>
      <c r="N15" s="29">
        <f t="shared" si="1"/>
        <v>172</v>
      </c>
      <c r="O15" s="29">
        <f>SUM(C15:N15)</f>
        <v>987</v>
      </c>
    </row>
    <row r="16" spans="1:43" ht="14.7" customHeight="1" x14ac:dyDescent="0.3">
      <c r="A16" s="21" t="s">
        <v>13</v>
      </c>
      <c r="B16" s="22" t="s">
        <v>14</v>
      </c>
      <c r="C16" s="21" t="s">
        <v>0</v>
      </c>
      <c r="D16" s="21" t="s">
        <v>1</v>
      </c>
      <c r="E16" s="21" t="s">
        <v>2</v>
      </c>
      <c r="F16" s="21" t="s">
        <v>3</v>
      </c>
      <c r="G16" s="21" t="s">
        <v>4</v>
      </c>
      <c r="H16" s="21" t="s">
        <v>5</v>
      </c>
      <c r="I16" s="21" t="s">
        <v>6</v>
      </c>
      <c r="J16" s="21" t="s">
        <v>7</v>
      </c>
      <c r="K16" s="21" t="s">
        <v>8</v>
      </c>
      <c r="L16" s="21" t="s">
        <v>9</v>
      </c>
      <c r="M16" s="21" t="s">
        <v>10</v>
      </c>
      <c r="N16" s="21" t="s">
        <v>11</v>
      </c>
      <c r="O16" s="23" t="s">
        <v>22</v>
      </c>
    </row>
    <row r="17" spans="1:15" ht="14.7" customHeight="1" x14ac:dyDescent="0.3">
      <c r="A17" s="173">
        <v>2021</v>
      </c>
      <c r="B17" s="9" t="s">
        <v>16</v>
      </c>
      <c r="C17" s="33">
        <v>76.3</v>
      </c>
      <c r="D17" s="33">
        <v>73.400000000000006</v>
      </c>
      <c r="E17" s="33">
        <v>64.2</v>
      </c>
      <c r="F17" s="33">
        <v>42.1</v>
      </c>
      <c r="G17" s="33">
        <v>16.100000000000001</v>
      </c>
      <c r="H17" s="33">
        <v>10.9</v>
      </c>
      <c r="I17" s="33">
        <v>8.8000000000000007</v>
      </c>
      <c r="J17" s="33">
        <v>8.9</v>
      </c>
      <c r="K17" s="33">
        <v>14.5</v>
      </c>
      <c r="L17" s="33">
        <v>35.1</v>
      </c>
      <c r="M17" s="33">
        <v>43.7</v>
      </c>
      <c r="N17" s="33">
        <v>67.599999999999994</v>
      </c>
      <c r="O17" s="34">
        <f>SUM(C17:N17)</f>
        <v>461.59999999999991</v>
      </c>
    </row>
    <row r="18" spans="1:15" ht="14.7" customHeight="1" x14ac:dyDescent="0.3">
      <c r="A18" s="174"/>
      <c r="B18" s="9" t="s">
        <v>17</v>
      </c>
      <c r="C18" s="33">
        <v>64.2</v>
      </c>
      <c r="D18" s="33">
        <v>62.6</v>
      </c>
      <c r="E18" s="33">
        <v>55.6</v>
      </c>
      <c r="F18" s="33">
        <v>28.5</v>
      </c>
      <c r="G18" s="33">
        <v>12.5</v>
      </c>
      <c r="H18" s="33">
        <v>6.6</v>
      </c>
      <c r="I18" s="33">
        <v>3.8</v>
      </c>
      <c r="J18" s="33">
        <v>3.5</v>
      </c>
      <c r="K18" s="33">
        <v>4.9000000000000004</v>
      </c>
      <c r="L18" s="33">
        <v>5.0999999999999996</v>
      </c>
      <c r="M18" s="33">
        <v>44.2</v>
      </c>
      <c r="N18" s="33">
        <v>55.6</v>
      </c>
      <c r="O18" s="34">
        <f>SUM(C18:N18)</f>
        <v>347.1</v>
      </c>
    </row>
    <row r="19" spans="1:15" ht="14.7" customHeight="1" x14ac:dyDescent="0.3">
      <c r="A19" s="174"/>
      <c r="B19" s="9" t="s">
        <v>18</v>
      </c>
      <c r="C19" s="33">
        <v>10.4</v>
      </c>
      <c r="D19" s="33">
        <v>10.4</v>
      </c>
      <c r="E19" s="33">
        <v>8.4</v>
      </c>
      <c r="F19" s="33">
        <v>3.9</v>
      </c>
      <c r="G19" s="33">
        <v>0.3</v>
      </c>
      <c r="H19" s="33">
        <v>0.1</v>
      </c>
      <c r="I19" s="33">
        <v>0.1</v>
      </c>
      <c r="J19" s="33">
        <v>0.1</v>
      </c>
      <c r="K19" s="33">
        <v>0.2</v>
      </c>
      <c r="L19" s="33">
        <v>2.4</v>
      </c>
      <c r="M19" s="33">
        <v>6.1</v>
      </c>
      <c r="N19" s="33">
        <v>10.1</v>
      </c>
      <c r="O19" s="34">
        <f>SUM(C19:N19)</f>
        <v>52.500000000000007</v>
      </c>
    </row>
    <row r="20" spans="1:15" ht="14.7" customHeight="1" x14ac:dyDescent="0.3">
      <c r="A20" s="174"/>
      <c r="B20" s="9" t="s">
        <v>19</v>
      </c>
      <c r="C20" s="33">
        <f>96.1-C18</f>
        <v>31.899999999999991</v>
      </c>
      <c r="D20" s="33">
        <f>94-D18</f>
        <v>31.4</v>
      </c>
      <c r="E20" s="33">
        <f>83-E18</f>
        <v>27.4</v>
      </c>
      <c r="F20" s="33">
        <f>45-F18</f>
        <v>16.5</v>
      </c>
      <c r="G20" s="33">
        <f>20.1-G18</f>
        <v>7.6000000000000014</v>
      </c>
      <c r="H20" s="33">
        <f>14.3-H18</f>
        <v>7.7000000000000011</v>
      </c>
      <c r="I20" s="33">
        <f>12.9-I18</f>
        <v>9.1000000000000014</v>
      </c>
      <c r="J20" s="33">
        <f>21.4-J18</f>
        <v>17.899999999999999</v>
      </c>
      <c r="K20" s="33">
        <f>29.3-K18</f>
        <v>24.4</v>
      </c>
      <c r="L20" s="33">
        <f>30.7-L18</f>
        <v>25.6</v>
      </c>
      <c r="M20" s="33">
        <f>91.9-M18</f>
        <v>47.7</v>
      </c>
      <c r="N20" s="33">
        <f>98.5-N18</f>
        <v>42.9</v>
      </c>
      <c r="O20" s="34">
        <f>SUM(C20:N20)</f>
        <v>290.09999999999997</v>
      </c>
    </row>
    <row r="21" spans="1:15" ht="25.8" customHeight="1" x14ac:dyDescent="0.3">
      <c r="A21" s="175"/>
      <c r="B21" s="12" t="s">
        <v>20</v>
      </c>
      <c r="C21" s="29">
        <f t="shared" ref="C21:N21" si="2">SUM(C17:C20)</f>
        <v>182.8</v>
      </c>
      <c r="D21" s="29">
        <f t="shared" si="2"/>
        <v>177.8</v>
      </c>
      <c r="E21" s="29">
        <f t="shared" si="2"/>
        <v>155.60000000000002</v>
      </c>
      <c r="F21" s="29">
        <f t="shared" si="2"/>
        <v>91</v>
      </c>
      <c r="G21" s="29">
        <f t="shared" si="2"/>
        <v>36.5</v>
      </c>
      <c r="H21" s="29">
        <f t="shared" si="2"/>
        <v>25.300000000000004</v>
      </c>
      <c r="I21" s="29">
        <f t="shared" si="2"/>
        <v>21.800000000000004</v>
      </c>
      <c r="J21" s="29">
        <f t="shared" si="2"/>
        <v>30.4</v>
      </c>
      <c r="K21" s="29">
        <f t="shared" si="2"/>
        <v>44</v>
      </c>
      <c r="L21" s="29">
        <f t="shared" si="2"/>
        <v>68.2</v>
      </c>
      <c r="M21" s="29">
        <f t="shared" si="2"/>
        <v>141.69999999999999</v>
      </c>
      <c r="N21" s="29">
        <f t="shared" si="2"/>
        <v>176.2</v>
      </c>
      <c r="O21" s="29">
        <f>SUM(C21:N21)</f>
        <v>1151.3</v>
      </c>
    </row>
    <row r="22" spans="1:15" ht="14.7" customHeight="1" x14ac:dyDescent="0.3">
      <c r="A22" s="21" t="s">
        <v>13</v>
      </c>
      <c r="B22" s="22" t="s">
        <v>14</v>
      </c>
      <c r="C22" s="21" t="s">
        <v>0</v>
      </c>
      <c r="D22" s="21" t="s">
        <v>1</v>
      </c>
      <c r="E22" s="21" t="s">
        <v>2</v>
      </c>
      <c r="F22" s="21" t="s">
        <v>3</v>
      </c>
      <c r="G22" s="21" t="s">
        <v>4</v>
      </c>
      <c r="H22" s="21" t="s">
        <v>5</v>
      </c>
      <c r="I22" s="21" t="s">
        <v>6</v>
      </c>
      <c r="J22" s="21" t="s">
        <v>7</v>
      </c>
      <c r="K22" s="21" t="s">
        <v>8</v>
      </c>
      <c r="L22" s="21" t="s">
        <v>9</v>
      </c>
      <c r="M22" s="21" t="s">
        <v>10</v>
      </c>
      <c r="N22" s="21" t="s">
        <v>11</v>
      </c>
      <c r="O22" s="23" t="s">
        <v>23</v>
      </c>
    </row>
    <row r="23" spans="1:15" ht="14.7" customHeight="1" x14ac:dyDescent="0.3">
      <c r="A23" s="173">
        <v>2022</v>
      </c>
      <c r="B23" s="9" t="s">
        <v>16</v>
      </c>
      <c r="C23" s="33">
        <v>73.8</v>
      </c>
      <c r="D23" s="33">
        <v>51.9</v>
      </c>
      <c r="E23" s="33">
        <v>56.4</v>
      </c>
      <c r="F23" s="33">
        <v>25.8</v>
      </c>
      <c r="G23" s="33">
        <v>11.5</v>
      </c>
      <c r="H23" s="33">
        <v>8.1999999999999993</v>
      </c>
      <c r="I23" s="33">
        <v>8.1</v>
      </c>
      <c r="J23" s="33">
        <v>7.6</v>
      </c>
      <c r="K23" s="33">
        <v>8.6120000000000001</v>
      </c>
      <c r="L23" s="33">
        <v>12.026999999999999</v>
      </c>
      <c r="M23" s="33">
        <v>25.053000000000001</v>
      </c>
      <c r="N23" s="33">
        <v>44.9</v>
      </c>
      <c r="O23" s="34">
        <f>SUM(C23:N23)</f>
        <v>333.89199999999994</v>
      </c>
    </row>
    <row r="24" spans="1:15" ht="14.7" customHeight="1" x14ac:dyDescent="0.3">
      <c r="A24" s="174"/>
      <c r="B24" s="9" t="s">
        <v>17</v>
      </c>
      <c r="C24" s="33">
        <v>62.6</v>
      </c>
      <c r="D24" s="33">
        <v>47.1</v>
      </c>
      <c r="E24" s="33">
        <v>50.6</v>
      </c>
      <c r="F24" s="33">
        <v>0.1</v>
      </c>
      <c r="G24" s="33">
        <v>1.1000000000000001</v>
      </c>
      <c r="H24" s="33">
        <v>4</v>
      </c>
      <c r="I24" s="33">
        <v>3.4</v>
      </c>
      <c r="J24" s="33">
        <v>3.3</v>
      </c>
      <c r="K24" s="33">
        <v>3.8</v>
      </c>
      <c r="L24" s="33">
        <v>3.6</v>
      </c>
      <c r="M24" s="33">
        <v>14.7</v>
      </c>
      <c r="N24" s="33">
        <v>22.8</v>
      </c>
      <c r="O24" s="34">
        <f>SUM(C24:N24)</f>
        <v>217.10000000000002</v>
      </c>
    </row>
    <row r="25" spans="1:15" ht="14.7" customHeight="1" x14ac:dyDescent="0.3">
      <c r="A25" s="174"/>
      <c r="B25" s="9" t="s">
        <v>18</v>
      </c>
      <c r="C25" s="33">
        <v>9.4</v>
      </c>
      <c r="D25" s="33">
        <v>6.6</v>
      </c>
      <c r="E25" s="33">
        <v>7.4</v>
      </c>
      <c r="F25" s="33">
        <v>1.4</v>
      </c>
      <c r="G25" s="33">
        <v>0.2</v>
      </c>
      <c r="H25" s="33">
        <v>0.1</v>
      </c>
      <c r="I25" s="33">
        <v>0.1</v>
      </c>
      <c r="J25" s="33">
        <v>0.1</v>
      </c>
      <c r="K25" s="33">
        <v>0.13900000000000001</v>
      </c>
      <c r="L25" s="33">
        <v>0.52100000000000002</v>
      </c>
      <c r="M25" s="33">
        <v>3.9750000000000001</v>
      </c>
      <c r="N25" s="33">
        <v>7.3</v>
      </c>
      <c r="O25" s="34">
        <f>SUM(C25:N25)</f>
        <v>37.234999999999999</v>
      </c>
    </row>
    <row r="26" spans="1:15" ht="14.7" customHeight="1" x14ac:dyDescent="0.3">
      <c r="A26" s="174"/>
      <c r="B26" s="9" t="s">
        <v>19</v>
      </c>
      <c r="C26" s="33">
        <f>104.5-C24</f>
        <v>41.9</v>
      </c>
      <c r="D26" s="33">
        <f>78.4-D24</f>
        <v>31.300000000000004</v>
      </c>
      <c r="E26" s="33">
        <f>85.9-E24</f>
        <v>35.300000000000004</v>
      </c>
      <c r="F26" s="33">
        <f>17.5-F24</f>
        <v>17.399999999999999</v>
      </c>
      <c r="G26" s="33">
        <f>16.4-G24</f>
        <v>15.299999999999999</v>
      </c>
      <c r="H26" s="33">
        <f>16.1-H24</f>
        <v>12.100000000000001</v>
      </c>
      <c r="I26" s="33">
        <f>18.3-I24</f>
        <v>14.9</v>
      </c>
      <c r="J26" s="33">
        <f>18.4-J24</f>
        <v>15.099999999999998</v>
      </c>
      <c r="K26" s="33">
        <f>18.602-K24</f>
        <v>14.802</v>
      </c>
      <c r="L26" s="33">
        <f>17.069-L24</f>
        <v>13.468999999999999</v>
      </c>
      <c r="M26" s="33">
        <f>33.96-M24</f>
        <v>19.260000000000002</v>
      </c>
      <c r="N26" s="33">
        <v>26.8</v>
      </c>
      <c r="O26" s="34">
        <f>SUM(C26:N26)</f>
        <v>257.63099999999997</v>
      </c>
    </row>
    <row r="27" spans="1:15" ht="29.4" customHeight="1" x14ac:dyDescent="0.3">
      <c r="A27" s="175"/>
      <c r="B27" s="12" t="s">
        <v>20</v>
      </c>
      <c r="C27" s="29">
        <f t="shared" ref="C27:N27" si="3">SUM(C23:C26)</f>
        <v>187.70000000000002</v>
      </c>
      <c r="D27" s="29">
        <f t="shared" si="3"/>
        <v>136.9</v>
      </c>
      <c r="E27" s="29">
        <f t="shared" si="3"/>
        <v>149.70000000000002</v>
      </c>
      <c r="F27" s="29">
        <f t="shared" si="3"/>
        <v>44.7</v>
      </c>
      <c r="G27" s="29">
        <f t="shared" si="3"/>
        <v>28.099999999999998</v>
      </c>
      <c r="H27" s="29">
        <f t="shared" si="3"/>
        <v>24.4</v>
      </c>
      <c r="I27" s="29">
        <f t="shared" si="3"/>
        <v>26.5</v>
      </c>
      <c r="J27" s="29">
        <f t="shared" si="3"/>
        <v>26.099999999999994</v>
      </c>
      <c r="K27" s="29">
        <f t="shared" si="3"/>
        <v>27.352999999999998</v>
      </c>
      <c r="L27" s="29">
        <f t="shared" si="3"/>
        <v>29.616999999999997</v>
      </c>
      <c r="M27" s="29">
        <f t="shared" si="3"/>
        <v>62.988</v>
      </c>
      <c r="N27" s="29">
        <f t="shared" si="3"/>
        <v>101.8</v>
      </c>
      <c r="O27" s="29">
        <f>SUM(C27:N27)</f>
        <v>845.85799999999995</v>
      </c>
    </row>
    <row r="28" spans="1:15" ht="14.7" customHeight="1" x14ac:dyDescent="0.3">
      <c r="A28" s="21" t="s">
        <v>13</v>
      </c>
      <c r="B28" s="22" t="s">
        <v>14</v>
      </c>
      <c r="C28" s="21" t="s">
        <v>0</v>
      </c>
      <c r="D28" s="21" t="s">
        <v>1</v>
      </c>
      <c r="E28" s="21" t="s">
        <v>2</v>
      </c>
      <c r="F28" s="21" t="s">
        <v>3</v>
      </c>
      <c r="G28" s="21" t="s">
        <v>4</v>
      </c>
      <c r="H28" s="21" t="s">
        <v>5</v>
      </c>
      <c r="I28" s="21" t="s">
        <v>6</v>
      </c>
      <c r="J28" s="21" t="s">
        <v>7</v>
      </c>
      <c r="K28" s="21" t="s">
        <v>8</v>
      </c>
      <c r="L28" s="21" t="s">
        <v>9</v>
      </c>
      <c r="M28" s="21" t="s">
        <v>10</v>
      </c>
      <c r="N28" s="21" t="s">
        <v>11</v>
      </c>
      <c r="O28" s="23" t="s">
        <v>32</v>
      </c>
    </row>
    <row r="29" spans="1:15" ht="14.7" customHeight="1" x14ac:dyDescent="0.3">
      <c r="A29" s="173">
        <v>2023</v>
      </c>
      <c r="B29" s="9" t="s">
        <v>16</v>
      </c>
      <c r="C29" s="33">
        <v>46.2</v>
      </c>
      <c r="D29" s="33">
        <v>44.4</v>
      </c>
      <c r="E29" s="33">
        <v>33.1</v>
      </c>
      <c r="F29" s="33">
        <v>23.4</v>
      </c>
      <c r="G29" s="33">
        <v>10.7</v>
      </c>
      <c r="H29" s="33">
        <v>7.7</v>
      </c>
      <c r="I29" s="33">
        <v>7</v>
      </c>
      <c r="J29" s="33">
        <v>6.8</v>
      </c>
      <c r="K29" s="33">
        <v>7.2</v>
      </c>
      <c r="L29" s="33">
        <v>11</v>
      </c>
      <c r="M29" s="33">
        <v>31</v>
      </c>
      <c r="N29" s="33">
        <v>52.5</v>
      </c>
      <c r="O29" s="34">
        <f>SUM(C29:N29)</f>
        <v>281</v>
      </c>
    </row>
    <row r="30" spans="1:15" ht="14.7" customHeight="1" x14ac:dyDescent="0.3">
      <c r="A30" s="174"/>
      <c r="B30" s="9" t="s">
        <v>17</v>
      </c>
      <c r="C30" s="33">
        <v>25.8</v>
      </c>
      <c r="D30" s="33">
        <v>27.8</v>
      </c>
      <c r="E30" s="33">
        <v>15.5</v>
      </c>
      <c r="F30" s="33">
        <v>11.6</v>
      </c>
      <c r="G30" s="33">
        <v>8.1999999999999993</v>
      </c>
      <c r="H30" s="33">
        <v>4.3</v>
      </c>
      <c r="I30" s="33">
        <v>4</v>
      </c>
      <c r="J30" s="33">
        <v>3.7</v>
      </c>
      <c r="K30" s="33">
        <v>3.9</v>
      </c>
      <c r="L30" s="33">
        <v>10.3</v>
      </c>
      <c r="M30" s="33">
        <v>37.1</v>
      </c>
      <c r="N30" s="33">
        <v>62.3</v>
      </c>
      <c r="O30" s="34">
        <f>SUM(C30:N30)</f>
        <v>214.5</v>
      </c>
    </row>
    <row r="31" spans="1:15" ht="14.7" customHeight="1" x14ac:dyDescent="0.3">
      <c r="A31" s="174"/>
      <c r="B31" s="9" t="s">
        <v>18</v>
      </c>
      <c r="C31" s="33">
        <v>8.6999999999999993</v>
      </c>
      <c r="D31" s="33">
        <v>8.3000000000000007</v>
      </c>
      <c r="E31" s="33">
        <v>5.8</v>
      </c>
      <c r="F31" s="33">
        <v>2.6</v>
      </c>
      <c r="G31" s="33">
        <v>0.3</v>
      </c>
      <c r="H31" s="33">
        <v>0.2</v>
      </c>
      <c r="I31" s="33">
        <v>1.1000000000000001</v>
      </c>
      <c r="J31" s="33">
        <v>1.1000000000000001</v>
      </c>
      <c r="K31" s="33">
        <v>1.1000000000000001</v>
      </c>
      <c r="L31" s="33">
        <v>1.3</v>
      </c>
      <c r="M31" s="33">
        <v>5.0999999999999996</v>
      </c>
      <c r="N31" s="33">
        <v>9.6</v>
      </c>
      <c r="O31" s="34">
        <f>SUM(C31:N31)</f>
        <v>45.20000000000001</v>
      </c>
    </row>
    <row r="32" spans="1:15" ht="14.7" customHeight="1" x14ac:dyDescent="0.3">
      <c r="A32" s="174"/>
      <c r="B32" s="9" t="s">
        <v>19</v>
      </c>
      <c r="C32" s="33">
        <v>15.4</v>
      </c>
      <c r="D32" s="33">
        <v>13.5</v>
      </c>
      <c r="E32" s="33">
        <v>10.4</v>
      </c>
      <c r="F32" s="33">
        <v>8.1999999999999993</v>
      </c>
      <c r="G32" s="33">
        <v>4.3</v>
      </c>
      <c r="H32" s="33">
        <v>2.6</v>
      </c>
      <c r="I32" s="33">
        <v>3.9</v>
      </c>
      <c r="J32" s="33">
        <v>4.9000000000000004</v>
      </c>
      <c r="K32" s="33">
        <v>14.1</v>
      </c>
      <c r="L32" s="33">
        <v>15.1</v>
      </c>
      <c r="M32" s="33">
        <v>10.8</v>
      </c>
      <c r="N32" s="33">
        <v>13.4</v>
      </c>
      <c r="O32" s="34">
        <f>SUM(C32:N32)</f>
        <v>116.6</v>
      </c>
    </row>
    <row r="33" spans="1:15" ht="26.4" customHeight="1" x14ac:dyDescent="0.3">
      <c r="A33" s="175"/>
      <c r="B33" s="12" t="s">
        <v>20</v>
      </c>
      <c r="C33" s="29">
        <f t="shared" ref="C33:N33" si="4">SUM(C29:C32)</f>
        <v>96.100000000000009</v>
      </c>
      <c r="D33" s="29">
        <f t="shared" si="4"/>
        <v>94</v>
      </c>
      <c r="E33" s="29">
        <f t="shared" si="4"/>
        <v>64.8</v>
      </c>
      <c r="F33" s="29">
        <f t="shared" si="4"/>
        <v>45.8</v>
      </c>
      <c r="G33" s="29">
        <f t="shared" si="4"/>
        <v>23.5</v>
      </c>
      <c r="H33" s="29">
        <f t="shared" si="4"/>
        <v>14.799999999999999</v>
      </c>
      <c r="I33" s="29">
        <f t="shared" si="4"/>
        <v>16</v>
      </c>
      <c r="J33" s="29">
        <f t="shared" si="4"/>
        <v>16.5</v>
      </c>
      <c r="K33" s="29">
        <f t="shared" si="4"/>
        <v>26.299999999999997</v>
      </c>
      <c r="L33" s="29">
        <f t="shared" si="4"/>
        <v>37.700000000000003</v>
      </c>
      <c r="M33" s="29">
        <f t="shared" si="4"/>
        <v>83.999999999999986</v>
      </c>
      <c r="N33" s="29">
        <f t="shared" si="4"/>
        <v>137.79999999999998</v>
      </c>
      <c r="O33" s="29">
        <f>SUM(C33:N33)</f>
        <v>657.3</v>
      </c>
    </row>
    <row r="34" spans="1:15" ht="14.7" customHeight="1" x14ac:dyDescent="0.3">
      <c r="A34" s="21" t="s">
        <v>13</v>
      </c>
      <c r="B34" s="22" t="s">
        <v>14</v>
      </c>
      <c r="C34" s="21" t="s">
        <v>0</v>
      </c>
      <c r="D34" s="21" t="s">
        <v>1</v>
      </c>
      <c r="E34" s="21" t="s">
        <v>2</v>
      </c>
      <c r="F34" s="21" t="s">
        <v>3</v>
      </c>
      <c r="G34" s="21" t="s">
        <v>4</v>
      </c>
      <c r="H34" s="21" t="s">
        <v>5</v>
      </c>
      <c r="I34" s="21" t="s">
        <v>6</v>
      </c>
      <c r="J34" s="21" t="s">
        <v>7</v>
      </c>
      <c r="K34" s="21" t="s">
        <v>8</v>
      </c>
      <c r="L34" s="21" t="s">
        <v>9</v>
      </c>
      <c r="M34" s="21" t="s">
        <v>10</v>
      </c>
      <c r="N34" s="21" t="s">
        <v>11</v>
      </c>
      <c r="O34" s="23" t="s">
        <v>37</v>
      </c>
    </row>
    <row r="35" spans="1:15" ht="14.7" customHeight="1" x14ac:dyDescent="0.3">
      <c r="A35" s="173">
        <v>2024</v>
      </c>
      <c r="B35" s="9" t="s">
        <v>16</v>
      </c>
      <c r="C35" s="33">
        <v>61.2</v>
      </c>
      <c r="D35" s="33">
        <v>39.799999999999997</v>
      </c>
      <c r="E35" s="33">
        <v>39.4</v>
      </c>
      <c r="F35" s="33">
        <v>13.5</v>
      </c>
      <c r="G35" s="33">
        <v>11</v>
      </c>
      <c r="H35" s="33">
        <v>8.8000000000000007</v>
      </c>
      <c r="I35" s="33">
        <v>7</v>
      </c>
      <c r="J35" s="33">
        <v>7.4</v>
      </c>
      <c r="K35" s="33">
        <v>8</v>
      </c>
      <c r="L35" s="33">
        <v>19.2</v>
      </c>
      <c r="M35" s="33">
        <v>44.7</v>
      </c>
      <c r="N35" s="33">
        <v>54.8</v>
      </c>
      <c r="O35" s="34">
        <f>SUM(C35:N35)</f>
        <v>314.8</v>
      </c>
    </row>
    <row r="36" spans="1:15" ht="14.7" customHeight="1" x14ac:dyDescent="0.3">
      <c r="A36" s="174"/>
      <c r="B36" s="9" t="s">
        <v>17</v>
      </c>
      <c r="C36" s="33">
        <v>68.8</v>
      </c>
      <c r="D36" s="33">
        <v>52.8</v>
      </c>
      <c r="E36" s="33">
        <v>47.4</v>
      </c>
      <c r="F36" s="33">
        <v>12.4</v>
      </c>
      <c r="G36" s="33">
        <v>12.1</v>
      </c>
      <c r="H36" s="33">
        <v>4</v>
      </c>
      <c r="I36" s="33">
        <v>3.2</v>
      </c>
      <c r="J36" s="33">
        <v>3.3</v>
      </c>
      <c r="K36" s="33">
        <v>3.7</v>
      </c>
      <c r="L36" s="33">
        <v>16.7</v>
      </c>
      <c r="M36" s="33">
        <v>55.5</v>
      </c>
      <c r="N36" s="33">
        <v>66.7</v>
      </c>
      <c r="O36" s="34">
        <f>SUM(C36:N36)</f>
        <v>346.59999999999997</v>
      </c>
    </row>
    <row r="37" spans="1:15" ht="14.7" customHeight="1" x14ac:dyDescent="0.3">
      <c r="A37" s="174"/>
      <c r="B37" s="9" t="s">
        <v>18</v>
      </c>
      <c r="C37" s="33">
        <v>11.4</v>
      </c>
      <c r="D37" s="33">
        <v>7.7</v>
      </c>
      <c r="E37" s="33">
        <v>6.8</v>
      </c>
      <c r="F37" s="33">
        <v>0.6</v>
      </c>
      <c r="G37" s="33">
        <v>0.2</v>
      </c>
      <c r="H37" s="33">
        <v>0.1</v>
      </c>
      <c r="I37" s="33">
        <v>0.1</v>
      </c>
      <c r="J37" s="33">
        <v>0.1</v>
      </c>
      <c r="K37" s="33">
        <v>0.1</v>
      </c>
      <c r="L37" s="33">
        <v>1.4</v>
      </c>
      <c r="M37" s="33">
        <v>7.9</v>
      </c>
      <c r="N37" s="33">
        <v>9.4</v>
      </c>
      <c r="O37" s="34">
        <f>SUM(C37:N37)</f>
        <v>45.800000000000004</v>
      </c>
    </row>
    <row r="38" spans="1:15" ht="14.7" customHeight="1" x14ac:dyDescent="0.3">
      <c r="A38" s="174"/>
      <c r="B38" s="9" t="s">
        <v>19</v>
      </c>
      <c r="C38" s="33">
        <v>13.2</v>
      </c>
      <c r="D38" s="33">
        <v>7.8</v>
      </c>
      <c r="E38" s="33">
        <v>7.9</v>
      </c>
      <c r="F38" s="33">
        <v>2.9</v>
      </c>
      <c r="G38" s="33">
        <v>2.1</v>
      </c>
      <c r="H38" s="33">
        <v>2.1</v>
      </c>
      <c r="I38" s="33">
        <v>1.8</v>
      </c>
      <c r="J38" s="33">
        <v>3.2</v>
      </c>
      <c r="K38" s="33">
        <v>6</v>
      </c>
      <c r="L38" s="33">
        <v>8.4</v>
      </c>
      <c r="M38" s="33">
        <v>15</v>
      </c>
      <c r="N38" s="33">
        <v>12.4</v>
      </c>
      <c r="O38" s="34">
        <f>SUM(C38:N38)</f>
        <v>82.800000000000011</v>
      </c>
    </row>
    <row r="39" spans="1:15" ht="28.2" customHeight="1" x14ac:dyDescent="0.3">
      <c r="A39" s="175"/>
      <c r="B39" s="12" t="s">
        <v>20</v>
      </c>
      <c r="C39" s="29">
        <f t="shared" ref="C39:N39" si="5">SUM(C35:C38)</f>
        <v>154.6</v>
      </c>
      <c r="D39" s="29">
        <f t="shared" si="5"/>
        <v>108.1</v>
      </c>
      <c r="E39" s="29">
        <f t="shared" si="5"/>
        <v>101.5</v>
      </c>
      <c r="F39" s="29">
        <f t="shared" si="5"/>
        <v>29.4</v>
      </c>
      <c r="G39" s="29">
        <f t="shared" si="5"/>
        <v>25.400000000000002</v>
      </c>
      <c r="H39" s="29">
        <f t="shared" si="5"/>
        <v>15</v>
      </c>
      <c r="I39" s="29">
        <f t="shared" si="5"/>
        <v>12.1</v>
      </c>
      <c r="J39" s="29">
        <f t="shared" si="5"/>
        <v>14</v>
      </c>
      <c r="K39" s="29">
        <f t="shared" si="5"/>
        <v>17.799999999999997</v>
      </c>
      <c r="L39" s="29">
        <f t="shared" si="5"/>
        <v>45.699999999999996</v>
      </c>
      <c r="M39" s="29">
        <f t="shared" si="5"/>
        <v>123.10000000000001</v>
      </c>
      <c r="N39" s="29">
        <f t="shared" si="5"/>
        <v>143.30000000000001</v>
      </c>
      <c r="O39" s="29">
        <f>SUM(C39:N39)</f>
        <v>790</v>
      </c>
    </row>
    <row r="40" spans="1:15" ht="14.7" customHeight="1" x14ac:dyDescent="0.3">
      <c r="A40" s="21" t="s">
        <v>13</v>
      </c>
      <c r="B40" s="22" t="s">
        <v>14</v>
      </c>
      <c r="C40" s="21" t="s">
        <v>0</v>
      </c>
      <c r="D40" s="21" t="s">
        <v>1</v>
      </c>
      <c r="E40" s="21" t="s">
        <v>2</v>
      </c>
      <c r="F40" s="21" t="s">
        <v>3</v>
      </c>
      <c r="G40" s="21" t="s">
        <v>4</v>
      </c>
      <c r="H40" s="21" t="s">
        <v>5</v>
      </c>
      <c r="I40" s="21" t="s">
        <v>6</v>
      </c>
      <c r="J40" s="21" t="s">
        <v>7</v>
      </c>
      <c r="K40" s="37" t="s">
        <v>8</v>
      </c>
      <c r="L40" s="37" t="s">
        <v>9</v>
      </c>
      <c r="M40" s="21" t="s">
        <v>10</v>
      </c>
      <c r="N40" s="21" t="s">
        <v>11</v>
      </c>
      <c r="O40" s="23" t="s">
        <v>47</v>
      </c>
    </row>
    <row r="41" spans="1:15" ht="14.7" customHeight="1" x14ac:dyDescent="0.3">
      <c r="A41" s="173">
        <v>2025</v>
      </c>
      <c r="B41" s="9" t="s">
        <v>16</v>
      </c>
      <c r="C41" s="33">
        <v>51.5</v>
      </c>
      <c r="D41" s="33">
        <v>58.2</v>
      </c>
      <c r="E41" s="33">
        <v>33.9</v>
      </c>
      <c r="F41" s="33">
        <v>24</v>
      </c>
      <c r="G41" s="33">
        <v>12.6</v>
      </c>
      <c r="H41" s="33">
        <v>8.1999999999999993</v>
      </c>
      <c r="I41" s="33">
        <v>7</v>
      </c>
      <c r="J41" s="33">
        <v>7.3</v>
      </c>
      <c r="K41" s="33">
        <v>8.8000000000000007</v>
      </c>
      <c r="L41" s="33">
        <v>25.6</v>
      </c>
      <c r="M41" s="33">
        <v>33.305885613439003</v>
      </c>
      <c r="N41" s="33">
        <v>54.108428033991999</v>
      </c>
      <c r="O41" s="34">
        <f>SUM(C41:N41)</f>
        <v>324.51431364743098</v>
      </c>
    </row>
    <row r="42" spans="1:15" ht="14.7" customHeight="1" x14ac:dyDescent="0.3">
      <c r="A42" s="174"/>
      <c r="B42" s="9" t="s">
        <v>17</v>
      </c>
      <c r="C42" s="33">
        <v>64.2</v>
      </c>
      <c r="D42" s="33">
        <v>67.7</v>
      </c>
      <c r="E42" s="33">
        <v>45.3</v>
      </c>
      <c r="F42" s="33">
        <v>18.100000000000001</v>
      </c>
      <c r="G42" s="33">
        <v>11</v>
      </c>
      <c r="H42" s="33">
        <v>4.5999999999999996</v>
      </c>
      <c r="I42" s="33">
        <v>3.8</v>
      </c>
      <c r="J42" s="33">
        <v>3.7</v>
      </c>
      <c r="K42" s="33">
        <v>4.2</v>
      </c>
      <c r="L42" s="33">
        <v>24.4</v>
      </c>
      <c r="M42" s="33">
        <v>48.7</v>
      </c>
      <c r="N42" s="33">
        <v>62.2</v>
      </c>
      <c r="O42" s="34">
        <f>SUM(C42:N42)</f>
        <v>357.9</v>
      </c>
    </row>
    <row r="43" spans="1:15" ht="14.7" customHeight="1" x14ac:dyDescent="0.3">
      <c r="A43" s="174"/>
      <c r="B43" s="9" t="s">
        <v>18</v>
      </c>
      <c r="C43" s="33">
        <v>8.9</v>
      </c>
      <c r="D43" s="33">
        <v>10.3</v>
      </c>
      <c r="E43" s="33">
        <v>5.6</v>
      </c>
      <c r="F43" s="33">
        <v>2.2999999999999998</v>
      </c>
      <c r="G43" s="33">
        <v>0.22823599999999999</v>
      </c>
      <c r="H43" s="33">
        <v>0.13178499999999999</v>
      </c>
      <c r="I43" s="33">
        <v>0.10312</v>
      </c>
      <c r="J43" s="33">
        <v>0.106878</v>
      </c>
      <c r="K43" s="33">
        <v>0.16</v>
      </c>
      <c r="L43" s="33">
        <v>2.2999999999999998</v>
      </c>
      <c r="M43" s="33">
        <v>5.5860837999999999</v>
      </c>
      <c r="N43" s="33">
        <v>8.6127958099999997</v>
      </c>
      <c r="O43" s="34">
        <f>SUM(C43:N43)</f>
        <v>44.328898610000003</v>
      </c>
    </row>
    <row r="44" spans="1:15" ht="14.7" customHeight="1" x14ac:dyDescent="0.3">
      <c r="A44" s="174"/>
      <c r="B44" s="9" t="s">
        <v>19</v>
      </c>
      <c r="C44" s="33">
        <v>10.9</v>
      </c>
      <c r="D44" s="33">
        <v>12.7</v>
      </c>
      <c r="E44" s="33">
        <v>8.6</v>
      </c>
      <c r="F44" s="33">
        <v>4.9000000000000004</v>
      </c>
      <c r="G44" s="33">
        <v>3.8</v>
      </c>
      <c r="H44" s="33">
        <v>3.5</v>
      </c>
      <c r="I44" s="33">
        <v>3.7</v>
      </c>
      <c r="J44" s="33">
        <v>4.8</v>
      </c>
      <c r="K44" s="33">
        <v>7.4</v>
      </c>
      <c r="L44" s="33">
        <f>L45-L41-L42-L43</f>
        <v>7.400000000000003</v>
      </c>
      <c r="M44" s="33">
        <v>8.3000000000000007</v>
      </c>
      <c r="N44" s="33">
        <v>10.4</v>
      </c>
      <c r="O44" s="34">
        <f>SUM(C44:N44)</f>
        <v>86.4</v>
      </c>
    </row>
    <row r="45" spans="1:15" ht="27.6" customHeight="1" x14ac:dyDescent="0.3">
      <c r="A45" s="175"/>
      <c r="B45" s="12" t="s">
        <v>20</v>
      </c>
      <c r="C45" s="29">
        <f>SUM(C41:C44)</f>
        <v>135.5</v>
      </c>
      <c r="D45" s="29">
        <f>SUM(D41:D44)</f>
        <v>148.9</v>
      </c>
      <c r="E45" s="29">
        <f>SUM(E41:E44)</f>
        <v>93.399999999999977</v>
      </c>
      <c r="F45" s="29">
        <v>49.3</v>
      </c>
      <c r="G45" s="29">
        <v>27.6</v>
      </c>
      <c r="H45" s="29">
        <v>16.399999999999999</v>
      </c>
      <c r="I45" s="29">
        <v>14.6</v>
      </c>
      <c r="J45" s="29">
        <v>15.9</v>
      </c>
      <c r="K45" s="29">
        <v>20.6</v>
      </c>
      <c r="L45" s="29">
        <v>59.7</v>
      </c>
      <c r="M45" s="29">
        <v>95.891969413439</v>
      </c>
      <c r="N45" s="29">
        <f t="shared" ref="N45" si="6">SUM(N41:N44)</f>
        <v>135.32122384399199</v>
      </c>
      <c r="O45" s="29">
        <f>SUM(C45:N45)</f>
        <v>813.11319325743102</v>
      </c>
    </row>
    <row r="46" spans="1:15" ht="14.4" customHeight="1" x14ac:dyDescent="0.3">
      <c r="A46" s="21" t="s">
        <v>13</v>
      </c>
      <c r="B46" s="22" t="s">
        <v>14</v>
      </c>
      <c r="C46" s="21" t="s">
        <v>0</v>
      </c>
      <c r="D46" s="21" t="s">
        <v>1</v>
      </c>
      <c r="E46" s="21" t="s">
        <v>2</v>
      </c>
      <c r="F46" s="21" t="s">
        <v>3</v>
      </c>
      <c r="G46" s="21" t="s">
        <v>4</v>
      </c>
      <c r="H46" s="21" t="s">
        <v>5</v>
      </c>
      <c r="I46" s="21" t="s">
        <v>6</v>
      </c>
      <c r="J46" s="21" t="s">
        <v>7</v>
      </c>
      <c r="K46" s="37" t="s">
        <v>8</v>
      </c>
      <c r="L46" s="37" t="s">
        <v>9</v>
      </c>
      <c r="M46" s="21" t="s">
        <v>10</v>
      </c>
      <c r="N46" s="21" t="s">
        <v>11</v>
      </c>
      <c r="O46" s="23" t="s">
        <v>59</v>
      </c>
    </row>
    <row r="47" spans="1:15" ht="14.4" customHeight="1" x14ac:dyDescent="0.3">
      <c r="A47" s="173">
        <v>2026</v>
      </c>
      <c r="B47" s="9" t="s">
        <v>16</v>
      </c>
      <c r="C47" s="33">
        <v>75.017958528704995</v>
      </c>
      <c r="D47" s="33">
        <v>62.912117811013999</v>
      </c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4">
        <f>SUM(C47:N47)</f>
        <v>137.93007633971899</v>
      </c>
    </row>
    <row r="48" spans="1:15" ht="14.4" customHeight="1" x14ac:dyDescent="0.3">
      <c r="A48" s="174"/>
      <c r="B48" s="9" t="s">
        <v>17</v>
      </c>
      <c r="C48" s="33">
        <v>79.5</v>
      </c>
      <c r="D48" s="33">
        <v>68.3</v>
      </c>
      <c r="E48" s="33"/>
      <c r="F48" s="33"/>
      <c r="G48" s="33"/>
      <c r="H48" s="33"/>
      <c r="I48" s="33"/>
      <c r="J48" s="33"/>
      <c r="K48" s="33"/>
      <c r="L48" s="33"/>
      <c r="M48" s="33"/>
      <c r="N48" s="33"/>
      <c r="O48" s="34">
        <f t="shared" ref="O48:O50" si="7">SUM(C48:N48)</f>
        <v>147.80000000000001</v>
      </c>
    </row>
    <row r="49" spans="1:15" ht="14.4" customHeight="1" x14ac:dyDescent="0.3">
      <c r="A49" s="174"/>
      <c r="B49" s="9" t="s">
        <v>18</v>
      </c>
      <c r="C49" s="33">
        <v>12.176311950000001</v>
      </c>
      <c r="D49" s="33">
        <v>10.67280895</v>
      </c>
      <c r="E49" s="33"/>
      <c r="F49" s="33"/>
      <c r="G49" s="33"/>
      <c r="H49" s="33"/>
      <c r="I49" s="33"/>
      <c r="J49" s="33"/>
      <c r="K49" s="33"/>
      <c r="L49" s="33"/>
      <c r="M49" s="33"/>
      <c r="N49" s="33"/>
      <c r="O49" s="34">
        <f t="shared" si="7"/>
        <v>22.849120900000003</v>
      </c>
    </row>
    <row r="50" spans="1:15" ht="13.8" customHeight="1" x14ac:dyDescent="0.3">
      <c r="A50" s="174"/>
      <c r="B50" s="9" t="s">
        <v>19</v>
      </c>
      <c r="C50" s="33">
        <v>12.4</v>
      </c>
      <c r="D50" s="33">
        <v>12.3</v>
      </c>
      <c r="E50" s="33"/>
      <c r="F50" s="33"/>
      <c r="G50" s="33"/>
      <c r="H50" s="33"/>
      <c r="I50" s="33"/>
      <c r="J50" s="33"/>
      <c r="K50" s="33"/>
      <c r="L50" s="33"/>
      <c r="M50" s="33"/>
      <c r="N50" s="33"/>
      <c r="O50" s="34">
        <f t="shared" si="7"/>
        <v>24.700000000000003</v>
      </c>
    </row>
    <row r="51" spans="1:15" ht="27.6" customHeight="1" x14ac:dyDescent="0.3">
      <c r="A51" s="175"/>
      <c r="B51" s="12" t="s">
        <v>20</v>
      </c>
      <c r="C51" s="29">
        <f>SUM(C47:C50)</f>
        <v>179.094270478705</v>
      </c>
      <c r="D51" s="29">
        <f t="shared" ref="D51" si="8">SUM(D47:D50)</f>
        <v>154.184926761014</v>
      </c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>
        <f>SUM(C51:N51)</f>
        <v>333.279197239719</v>
      </c>
    </row>
    <row r="52" spans="1:15" ht="27.6" customHeight="1" x14ac:dyDescent="0.3">
      <c r="A52" s="48"/>
      <c r="B52" s="49"/>
      <c r="C52" s="50"/>
      <c r="D52" s="50"/>
      <c r="E52" s="50"/>
      <c r="F52" s="50"/>
      <c r="G52" s="51"/>
      <c r="H52" s="51"/>
      <c r="I52" s="51"/>
      <c r="J52" s="51"/>
      <c r="K52" s="51"/>
      <c r="L52" s="51"/>
      <c r="M52" s="51"/>
      <c r="N52" s="50"/>
      <c r="O52" s="52"/>
    </row>
    <row r="53" spans="1:15" ht="14.7" customHeight="1" x14ac:dyDescent="0.3">
      <c r="A53" s="176" t="s">
        <v>40</v>
      </c>
      <c r="B53" s="177"/>
      <c r="C53" s="177"/>
      <c r="D53" s="177"/>
      <c r="E53" s="177"/>
      <c r="F53" s="177"/>
      <c r="G53" s="177"/>
      <c r="H53" s="177"/>
      <c r="I53" s="177"/>
      <c r="J53" s="177"/>
      <c r="K53" s="177"/>
      <c r="L53" s="177"/>
      <c r="M53" s="177"/>
      <c r="N53" s="177"/>
      <c r="O53" s="178"/>
    </row>
    <row r="54" spans="1:15" ht="14.7" customHeight="1" x14ac:dyDescent="0.3">
      <c r="A54" s="21" t="s">
        <v>13</v>
      </c>
      <c r="B54" s="22" t="s">
        <v>14</v>
      </c>
      <c r="C54" s="21" t="s">
        <v>0</v>
      </c>
      <c r="D54" s="21" t="s">
        <v>1</v>
      </c>
      <c r="E54" s="21" t="s">
        <v>2</v>
      </c>
      <c r="F54" s="21" t="s">
        <v>3</v>
      </c>
      <c r="G54" s="21" t="s">
        <v>4</v>
      </c>
      <c r="H54" s="21" t="s">
        <v>5</v>
      </c>
      <c r="I54" s="21" t="s">
        <v>6</v>
      </c>
      <c r="J54" s="21" t="s">
        <v>7</v>
      </c>
      <c r="K54" s="21" t="s">
        <v>8</v>
      </c>
      <c r="L54" s="21" t="s">
        <v>9</v>
      </c>
      <c r="M54" s="21" t="s">
        <v>10</v>
      </c>
      <c r="N54" s="21" t="s">
        <v>11</v>
      </c>
      <c r="O54" s="23" t="s">
        <v>47</v>
      </c>
    </row>
    <row r="55" spans="1:15" ht="14.7" customHeight="1" x14ac:dyDescent="0.3">
      <c r="A55" s="179" t="s">
        <v>54</v>
      </c>
      <c r="B55" s="9" t="s">
        <v>16</v>
      </c>
      <c r="C55" s="30">
        <f t="shared" ref="C55:O55" si="9">C41/C35-1</f>
        <v>-0.15849673202614378</v>
      </c>
      <c r="D55" s="30">
        <f t="shared" si="9"/>
        <v>0.46231155778894495</v>
      </c>
      <c r="E55" s="30">
        <f t="shared" si="9"/>
        <v>-0.13959390862944165</v>
      </c>
      <c r="F55" s="30">
        <f t="shared" si="9"/>
        <v>0.77777777777777768</v>
      </c>
      <c r="G55" s="30">
        <f t="shared" si="9"/>
        <v>0.1454545454545455</v>
      </c>
      <c r="H55" s="30">
        <f t="shared" si="9"/>
        <v>-6.8181818181818343E-2</v>
      </c>
      <c r="I55" s="30">
        <f t="shared" si="9"/>
        <v>0</v>
      </c>
      <c r="J55" s="30">
        <f t="shared" si="9"/>
        <v>-1.3513513513513598E-2</v>
      </c>
      <c r="K55" s="30">
        <f t="shared" si="9"/>
        <v>0.10000000000000009</v>
      </c>
      <c r="L55" s="30">
        <f t="shared" si="9"/>
        <v>0.33333333333333348</v>
      </c>
      <c r="M55" s="30">
        <f t="shared" si="9"/>
        <v>-0.25490188784252799</v>
      </c>
      <c r="N55" s="30">
        <f t="shared" si="9"/>
        <v>-1.2619926387007263E-2</v>
      </c>
      <c r="O55" s="30">
        <f t="shared" si="9"/>
        <v>3.0858683759310557E-2</v>
      </c>
    </row>
    <row r="56" spans="1:15" ht="14.7" customHeight="1" x14ac:dyDescent="0.3">
      <c r="A56" s="180"/>
      <c r="B56" s="9" t="s">
        <v>17</v>
      </c>
      <c r="C56" s="30">
        <f t="shared" ref="C56:O56" si="10">C42/C36-1</f>
        <v>-6.6860465116278966E-2</v>
      </c>
      <c r="D56" s="30">
        <f t="shared" si="10"/>
        <v>0.28219696969696972</v>
      </c>
      <c r="E56" s="30">
        <f t="shared" si="10"/>
        <v>-4.4303797468354444E-2</v>
      </c>
      <c r="F56" s="30">
        <f t="shared" si="10"/>
        <v>0.45967741935483875</v>
      </c>
      <c r="G56" s="30">
        <f t="shared" si="10"/>
        <v>-9.0909090909090828E-2</v>
      </c>
      <c r="H56" s="30">
        <f t="shared" si="10"/>
        <v>0.14999999999999991</v>
      </c>
      <c r="I56" s="30">
        <f t="shared" si="10"/>
        <v>0.18749999999999978</v>
      </c>
      <c r="J56" s="30">
        <f t="shared" si="10"/>
        <v>0.12121212121212133</v>
      </c>
      <c r="K56" s="30">
        <f t="shared" si="10"/>
        <v>0.13513513513513509</v>
      </c>
      <c r="L56" s="30">
        <f t="shared" si="10"/>
        <v>0.46107784431137722</v>
      </c>
      <c r="M56" s="30">
        <f t="shared" si="10"/>
        <v>-0.12252252252252249</v>
      </c>
      <c r="N56" s="30">
        <f t="shared" si="10"/>
        <v>-6.746626686656676E-2</v>
      </c>
      <c r="O56" s="30">
        <f t="shared" si="10"/>
        <v>3.2602423542989145E-2</v>
      </c>
    </row>
    <row r="57" spans="1:15" ht="14.7" customHeight="1" x14ac:dyDescent="0.3">
      <c r="A57" s="180"/>
      <c r="B57" s="9" t="s">
        <v>18</v>
      </c>
      <c r="C57" s="30">
        <f t="shared" ref="C57:O57" si="11">C43/C37-1</f>
        <v>-0.2192982456140351</v>
      </c>
      <c r="D57" s="30">
        <f t="shared" si="11"/>
        <v>0.33766233766233777</v>
      </c>
      <c r="E57" s="30">
        <f t="shared" si="11"/>
        <v>-0.17647058823529416</v>
      </c>
      <c r="F57" s="30">
        <f t="shared" si="11"/>
        <v>2.833333333333333</v>
      </c>
      <c r="G57" s="30">
        <f t="shared" si="11"/>
        <v>0.14117999999999986</v>
      </c>
      <c r="H57" s="30">
        <f t="shared" si="11"/>
        <v>0.31784999999999974</v>
      </c>
      <c r="I57" s="30">
        <f t="shared" si="11"/>
        <v>3.1199999999999894E-2</v>
      </c>
      <c r="J57" s="30">
        <f t="shared" si="11"/>
        <v>6.8779999999999841E-2</v>
      </c>
      <c r="K57" s="30">
        <f t="shared" si="11"/>
        <v>0.59999999999999987</v>
      </c>
      <c r="L57" s="30">
        <f t="shared" si="11"/>
        <v>0.64285714285714279</v>
      </c>
      <c r="M57" s="30">
        <f t="shared" si="11"/>
        <v>-0.2929007848101266</v>
      </c>
      <c r="N57" s="30">
        <f t="shared" si="11"/>
        <v>-8.3745126595744734E-2</v>
      </c>
      <c r="O57" s="30">
        <f t="shared" si="11"/>
        <v>-3.2120117685589533E-2</v>
      </c>
    </row>
    <row r="58" spans="1:15" x14ac:dyDescent="0.3">
      <c r="A58" s="180"/>
      <c r="B58" s="9" t="s">
        <v>19</v>
      </c>
      <c r="C58" s="30">
        <f t="shared" ref="C58:O58" si="12">C44/C38-1</f>
        <v>-0.1742424242424242</v>
      </c>
      <c r="D58" s="30">
        <f t="shared" si="12"/>
        <v>0.62820512820512819</v>
      </c>
      <c r="E58" s="30">
        <f t="shared" si="12"/>
        <v>8.8607594936708667E-2</v>
      </c>
      <c r="F58" s="30">
        <f t="shared" si="12"/>
        <v>0.68965517241379337</v>
      </c>
      <c r="G58" s="30">
        <f t="shared" si="12"/>
        <v>0.80952380952380931</v>
      </c>
      <c r="H58" s="30">
        <f t="shared" si="12"/>
        <v>0.66666666666666652</v>
      </c>
      <c r="I58" s="30">
        <f t="shared" si="12"/>
        <v>1.0555555555555558</v>
      </c>
      <c r="J58" s="30">
        <f t="shared" si="12"/>
        <v>0.49999999999999978</v>
      </c>
      <c r="K58" s="30">
        <f t="shared" si="12"/>
        <v>0.23333333333333339</v>
      </c>
      <c r="L58" s="30">
        <f t="shared" si="12"/>
        <v>-0.11904761904761874</v>
      </c>
      <c r="M58" s="30">
        <f t="shared" si="12"/>
        <v>-0.44666666666666666</v>
      </c>
      <c r="N58" s="30">
        <f t="shared" si="12"/>
        <v>-0.16129032258064513</v>
      </c>
      <c r="O58" s="30">
        <f t="shared" si="12"/>
        <v>4.3478260869565188E-2</v>
      </c>
    </row>
    <row r="59" spans="1:15" ht="25.8" customHeight="1" x14ac:dyDescent="0.3">
      <c r="A59" s="181"/>
      <c r="B59" s="12" t="s">
        <v>20</v>
      </c>
      <c r="C59" s="31">
        <f t="shared" ref="C59:O59" si="13">C45/C39-1</f>
        <v>-0.12354463130659765</v>
      </c>
      <c r="D59" s="31">
        <f t="shared" si="13"/>
        <v>0.37742830712303443</v>
      </c>
      <c r="E59" s="31">
        <f t="shared" si="13"/>
        <v>-7.9802955665024822E-2</v>
      </c>
      <c r="F59" s="31">
        <f t="shared" si="13"/>
        <v>0.6768707482993197</v>
      </c>
      <c r="G59" s="31">
        <f t="shared" si="13"/>
        <v>8.6614173228346525E-2</v>
      </c>
      <c r="H59" s="31">
        <f t="shared" si="13"/>
        <v>9.3333333333333268E-2</v>
      </c>
      <c r="I59" s="31">
        <f t="shared" si="13"/>
        <v>0.20661157024793386</v>
      </c>
      <c r="J59" s="31">
        <f t="shared" si="13"/>
        <v>0.13571428571428568</v>
      </c>
      <c r="K59" s="31">
        <f t="shared" si="13"/>
        <v>0.15730337078651702</v>
      </c>
      <c r="L59" s="31">
        <f t="shared" si="13"/>
        <v>0.30634573304157575</v>
      </c>
      <c r="M59" s="31">
        <f t="shared" si="13"/>
        <v>-0.22102380655207965</v>
      </c>
      <c r="N59" s="31">
        <f t="shared" si="13"/>
        <v>-5.5678828723014773E-2</v>
      </c>
      <c r="O59" s="31">
        <f t="shared" si="13"/>
        <v>2.9257206654975887E-2</v>
      </c>
    </row>
    <row r="60" spans="1:15" ht="22.2" customHeight="1" x14ac:dyDescent="0.3">
      <c r="A60" s="104"/>
      <c r="B60" s="55"/>
      <c r="C60" s="56"/>
      <c r="D60" s="56"/>
      <c r="E60" s="56"/>
      <c r="F60" s="56"/>
      <c r="G60" s="56"/>
      <c r="H60" s="56"/>
      <c r="I60" s="56"/>
      <c r="J60" s="56"/>
      <c r="K60" s="56"/>
      <c r="L60" s="56"/>
      <c r="M60" s="56"/>
      <c r="N60" s="56"/>
      <c r="O60" s="56"/>
    </row>
    <row r="61" spans="1:15" ht="15.6" x14ac:dyDescent="0.3">
      <c r="A61" s="182" t="s">
        <v>40</v>
      </c>
      <c r="B61" s="183"/>
      <c r="C61" s="183"/>
      <c r="D61" s="183"/>
      <c r="E61" s="183"/>
      <c r="F61" s="183"/>
      <c r="G61" s="183"/>
      <c r="H61" s="183"/>
      <c r="I61" s="183"/>
      <c r="J61" s="183"/>
      <c r="K61" s="183"/>
      <c r="L61" s="183"/>
      <c r="M61" s="183"/>
      <c r="N61" s="183"/>
      <c r="O61" s="184"/>
    </row>
    <row r="62" spans="1:15" x14ac:dyDescent="0.3">
      <c r="A62" s="21" t="s">
        <v>13</v>
      </c>
      <c r="B62" s="22" t="s">
        <v>14</v>
      </c>
      <c r="C62" s="21" t="s">
        <v>0</v>
      </c>
      <c r="D62" s="21" t="s">
        <v>1</v>
      </c>
      <c r="E62" s="21" t="s">
        <v>2</v>
      </c>
      <c r="F62" s="21" t="s">
        <v>3</v>
      </c>
      <c r="G62" s="21" t="s">
        <v>4</v>
      </c>
      <c r="H62" s="21" t="s">
        <v>5</v>
      </c>
      <c r="I62" s="21" t="s">
        <v>6</v>
      </c>
      <c r="J62" s="21" t="s">
        <v>7</v>
      </c>
      <c r="K62" s="21" t="s">
        <v>8</v>
      </c>
      <c r="L62" s="21" t="s">
        <v>9</v>
      </c>
      <c r="M62" s="21" t="s">
        <v>10</v>
      </c>
      <c r="N62" s="21" t="s">
        <v>11</v>
      </c>
      <c r="O62" s="23" t="s">
        <v>59</v>
      </c>
    </row>
    <row r="63" spans="1:15" x14ac:dyDescent="0.3">
      <c r="A63" s="179" t="s">
        <v>62</v>
      </c>
      <c r="B63" s="9" t="s">
        <v>16</v>
      </c>
      <c r="C63" s="30">
        <f>C47/C41-1</f>
        <v>0.45665938890689306</v>
      </c>
      <c r="D63" s="30">
        <f>D47/D41-1</f>
        <v>8.0964223556941439E-2</v>
      </c>
      <c r="E63" s="30"/>
      <c r="F63" s="30"/>
      <c r="G63" s="30"/>
      <c r="H63" s="30"/>
      <c r="I63" s="30"/>
      <c r="J63" s="30"/>
      <c r="K63" s="30"/>
      <c r="L63" s="30"/>
      <c r="M63" s="30"/>
      <c r="N63" s="30"/>
      <c r="O63" s="30"/>
    </row>
    <row r="64" spans="1:15" x14ac:dyDescent="0.3">
      <c r="A64" s="180"/>
      <c r="B64" s="9" t="s">
        <v>17</v>
      </c>
      <c r="C64" s="30">
        <f t="shared" ref="C64:D67" si="14">C48/C42-1</f>
        <v>0.23831775700934577</v>
      </c>
      <c r="D64" s="30">
        <f t="shared" si="14"/>
        <v>8.8626292466764678E-3</v>
      </c>
      <c r="E64" s="30"/>
      <c r="F64" s="30"/>
      <c r="G64" s="30"/>
      <c r="H64" s="30"/>
      <c r="I64" s="30"/>
      <c r="J64" s="30"/>
      <c r="K64" s="30"/>
      <c r="L64" s="30"/>
      <c r="M64" s="30"/>
      <c r="N64" s="30"/>
      <c r="O64" s="30"/>
    </row>
    <row r="65" spans="1:15" x14ac:dyDescent="0.3">
      <c r="A65" s="180"/>
      <c r="B65" s="9" t="s">
        <v>18</v>
      </c>
      <c r="C65" s="30">
        <f t="shared" si="14"/>
        <v>0.36812493820224712</v>
      </c>
      <c r="D65" s="30">
        <f t="shared" si="14"/>
        <v>3.6195043689320361E-2</v>
      </c>
      <c r="E65" s="30"/>
      <c r="F65" s="30"/>
      <c r="G65" s="30"/>
      <c r="H65" s="30"/>
      <c r="I65" s="30"/>
      <c r="J65" s="30"/>
      <c r="K65" s="30"/>
      <c r="L65" s="30"/>
      <c r="M65" s="30"/>
      <c r="N65" s="30"/>
      <c r="O65" s="30"/>
    </row>
    <row r="66" spans="1:15" x14ac:dyDescent="0.3">
      <c r="A66" s="180"/>
      <c r="B66" s="9" t="s">
        <v>19</v>
      </c>
      <c r="C66" s="30">
        <f t="shared" si="14"/>
        <v>0.13761467889908263</v>
      </c>
      <c r="D66" s="30">
        <f t="shared" si="14"/>
        <v>-3.1496062992125928E-2</v>
      </c>
      <c r="E66" s="30"/>
      <c r="F66" s="30"/>
      <c r="G66" s="30"/>
      <c r="H66" s="30"/>
      <c r="I66" s="30"/>
      <c r="J66" s="30"/>
      <c r="K66" s="30"/>
      <c r="L66" s="30"/>
      <c r="M66" s="30"/>
      <c r="N66" s="30"/>
      <c r="O66" s="30"/>
    </row>
    <row r="67" spans="1:15" ht="27.6" x14ac:dyDescent="0.3">
      <c r="A67" s="181"/>
      <c r="B67" s="12" t="s">
        <v>20</v>
      </c>
      <c r="C67" s="31">
        <f t="shared" si="14"/>
        <v>0.32172893342217712</v>
      </c>
      <c r="D67" s="31">
        <f t="shared" si="14"/>
        <v>3.5493128012182629E-2</v>
      </c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</row>
    <row r="68" spans="1:15" x14ac:dyDescent="0.3">
      <c r="B68"/>
      <c r="O68"/>
    </row>
    <row r="69" spans="1:15" x14ac:dyDescent="0.3">
      <c r="B69"/>
      <c r="O69"/>
    </row>
    <row r="70" spans="1:15" x14ac:dyDescent="0.3">
      <c r="B70" s="167" t="s">
        <v>55</v>
      </c>
      <c r="C70" s="168"/>
      <c r="D70" s="168"/>
      <c r="E70" s="168"/>
      <c r="F70" s="168"/>
      <c r="G70" s="168"/>
      <c r="H70" s="168"/>
      <c r="I70" s="169"/>
      <c r="O70"/>
    </row>
    <row r="71" spans="1:15" x14ac:dyDescent="0.3">
      <c r="B71" s="170"/>
      <c r="C71" s="171"/>
      <c r="D71" s="171"/>
      <c r="E71" s="171"/>
      <c r="F71" s="171"/>
      <c r="G71" s="171"/>
      <c r="H71" s="171"/>
      <c r="I71" s="172"/>
      <c r="O71"/>
    </row>
    <row r="72" spans="1:15" x14ac:dyDescent="0.3">
      <c r="B72" s="16" t="s">
        <v>14</v>
      </c>
      <c r="C72" s="14">
        <v>2019</v>
      </c>
      <c r="D72" s="14">
        <v>2020</v>
      </c>
      <c r="E72" s="14">
        <v>2021</v>
      </c>
      <c r="F72" s="14">
        <v>2022</v>
      </c>
      <c r="G72" s="14">
        <v>2023</v>
      </c>
      <c r="H72" s="60">
        <v>2024</v>
      </c>
      <c r="I72" s="22">
        <v>2025</v>
      </c>
      <c r="O72"/>
    </row>
    <row r="73" spans="1:15" x14ac:dyDescent="0.3">
      <c r="B73" s="9" t="s">
        <v>16</v>
      </c>
      <c r="C73" s="4">
        <f>O5</f>
        <v>347.93000000000006</v>
      </c>
      <c r="D73" s="4">
        <f>O11</f>
        <v>372.7</v>
      </c>
      <c r="E73" s="4">
        <f>O17</f>
        <v>461.59999999999991</v>
      </c>
      <c r="F73" s="4">
        <f>O23</f>
        <v>333.89199999999994</v>
      </c>
      <c r="G73" s="4">
        <f>O29</f>
        <v>281</v>
      </c>
      <c r="H73" s="58">
        <f>O35</f>
        <v>314.8</v>
      </c>
      <c r="I73" s="4">
        <f>O41</f>
        <v>324.51431364743098</v>
      </c>
      <c r="O73"/>
    </row>
    <row r="74" spans="1:15" x14ac:dyDescent="0.3">
      <c r="B74" s="9" t="s">
        <v>17</v>
      </c>
      <c r="C74" s="4">
        <f>O6</f>
        <v>364.7</v>
      </c>
      <c r="D74" s="4">
        <f>O12</f>
        <v>371.4</v>
      </c>
      <c r="E74" s="4">
        <f>O18</f>
        <v>347.1</v>
      </c>
      <c r="F74" s="4">
        <f>O24</f>
        <v>217.10000000000002</v>
      </c>
      <c r="G74" s="4">
        <f>O30</f>
        <v>214.5</v>
      </c>
      <c r="H74" s="58">
        <f>O36</f>
        <v>346.59999999999997</v>
      </c>
      <c r="I74" s="4">
        <f>O42</f>
        <v>357.9</v>
      </c>
      <c r="O74"/>
    </row>
    <row r="75" spans="1:15" x14ac:dyDescent="0.3">
      <c r="B75" s="9" t="s">
        <v>18</v>
      </c>
      <c r="C75" s="4">
        <f>O7</f>
        <v>45.6</v>
      </c>
      <c r="D75" s="4">
        <f>O13</f>
        <v>41.600000000000009</v>
      </c>
      <c r="E75" s="4">
        <f>O19</f>
        <v>52.500000000000007</v>
      </c>
      <c r="F75" s="4">
        <f>O25</f>
        <v>37.234999999999999</v>
      </c>
      <c r="G75" s="4">
        <f>O31</f>
        <v>45.20000000000001</v>
      </c>
      <c r="H75" s="58">
        <f>O37</f>
        <v>45.800000000000004</v>
      </c>
      <c r="I75" s="4">
        <f>O43</f>
        <v>44.328898610000003</v>
      </c>
      <c r="O75"/>
    </row>
    <row r="76" spans="1:15" x14ac:dyDescent="0.3">
      <c r="B76" s="9" t="s">
        <v>19</v>
      </c>
      <c r="C76" s="4">
        <f>O8</f>
        <v>257.40999999999997</v>
      </c>
      <c r="D76" s="4">
        <f>O14</f>
        <v>201.3</v>
      </c>
      <c r="E76" s="4">
        <f>O20</f>
        <v>290.09999999999997</v>
      </c>
      <c r="F76" s="4">
        <f>O26</f>
        <v>257.63099999999997</v>
      </c>
      <c r="G76" s="4">
        <f>O32</f>
        <v>116.6</v>
      </c>
      <c r="H76" s="58">
        <f>O38</f>
        <v>82.800000000000011</v>
      </c>
      <c r="I76" s="4">
        <f>O44</f>
        <v>86.4</v>
      </c>
      <c r="O76"/>
    </row>
    <row r="77" spans="1:15" x14ac:dyDescent="0.3">
      <c r="B77" s="10" t="s">
        <v>39</v>
      </c>
      <c r="C77" s="11">
        <f>O9</f>
        <v>1015.6400000000001</v>
      </c>
      <c r="D77" s="11">
        <f>O15</f>
        <v>987</v>
      </c>
      <c r="E77" s="11">
        <f>O21</f>
        <v>1151.3</v>
      </c>
      <c r="F77" s="11">
        <f>O27</f>
        <v>845.85799999999995</v>
      </c>
      <c r="G77" s="11">
        <f>O33</f>
        <v>657.3</v>
      </c>
      <c r="H77" s="59">
        <f>O39</f>
        <v>790</v>
      </c>
      <c r="I77" s="11">
        <f>O45</f>
        <v>813.11319325743102</v>
      </c>
      <c r="O77"/>
    </row>
    <row r="78" spans="1:15" ht="14.4" customHeight="1" x14ac:dyDescent="0.3"/>
    <row r="79" spans="1:15" ht="14.4" customHeight="1" x14ac:dyDescent="0.3">
      <c r="O79"/>
    </row>
    <row r="80" spans="1:15" x14ac:dyDescent="0.3">
      <c r="O80"/>
    </row>
    <row r="81" spans="15:15" x14ac:dyDescent="0.3">
      <c r="O81"/>
    </row>
    <row r="82" spans="15:15" x14ac:dyDescent="0.3">
      <c r="O82"/>
    </row>
    <row r="83" spans="15:15" x14ac:dyDescent="0.3">
      <c r="O83"/>
    </row>
    <row r="84" spans="15:15" x14ac:dyDescent="0.3">
      <c r="O84"/>
    </row>
    <row r="85" spans="15:15" x14ac:dyDescent="0.3">
      <c r="O85"/>
    </row>
    <row r="86" spans="15:15" x14ac:dyDescent="0.3">
      <c r="O86"/>
    </row>
    <row r="87" spans="15:15" x14ac:dyDescent="0.3">
      <c r="O87"/>
    </row>
    <row r="88" spans="15:15" x14ac:dyDescent="0.3">
      <c r="O88"/>
    </row>
    <row r="89" spans="15:15" ht="14.7" customHeight="1" x14ac:dyDescent="0.3">
      <c r="O89"/>
    </row>
    <row r="90" spans="15:15" ht="14.7" customHeight="1" x14ac:dyDescent="0.3">
      <c r="O90"/>
    </row>
    <row r="91" spans="15:15" x14ac:dyDescent="0.3">
      <c r="O91"/>
    </row>
    <row r="92" spans="15:15" x14ac:dyDescent="0.3">
      <c r="O92"/>
    </row>
    <row r="93" spans="15:15" x14ac:dyDescent="0.3">
      <c r="O93"/>
    </row>
    <row r="94" spans="15:15" x14ac:dyDescent="0.3">
      <c r="O94"/>
    </row>
    <row r="95" spans="15:15" x14ac:dyDescent="0.3">
      <c r="O95"/>
    </row>
    <row r="96" spans="15:15" x14ac:dyDescent="0.3">
      <c r="O96"/>
    </row>
    <row r="97" spans="15:15" x14ac:dyDescent="0.3">
      <c r="O97"/>
    </row>
    <row r="98" spans="15:15" x14ac:dyDescent="0.3">
      <c r="O98"/>
    </row>
    <row r="99" spans="15:15" x14ac:dyDescent="0.3">
      <c r="O99"/>
    </row>
    <row r="100" spans="15:15" x14ac:dyDescent="0.3">
      <c r="O100"/>
    </row>
    <row r="101" spans="15:15" x14ac:dyDescent="0.3">
      <c r="O101"/>
    </row>
    <row r="102" spans="15:15" x14ac:dyDescent="0.3">
      <c r="O102"/>
    </row>
    <row r="103" spans="15:15" x14ac:dyDescent="0.3">
      <c r="O103"/>
    </row>
    <row r="104" spans="15:15" x14ac:dyDescent="0.3">
      <c r="O104"/>
    </row>
    <row r="105" spans="15:15" x14ac:dyDescent="0.3">
      <c r="O105"/>
    </row>
    <row r="106" spans="15:15" x14ac:dyDescent="0.3">
      <c r="O106"/>
    </row>
    <row r="107" spans="15:15" x14ac:dyDescent="0.3">
      <c r="O107"/>
    </row>
    <row r="108" spans="15:15" x14ac:dyDescent="0.3">
      <c r="O108"/>
    </row>
    <row r="109" spans="15:15" x14ac:dyDescent="0.3">
      <c r="O109"/>
    </row>
    <row r="110" spans="15:15" x14ac:dyDescent="0.3">
      <c r="O110"/>
    </row>
    <row r="111" spans="15:15" x14ac:dyDescent="0.3">
      <c r="O111"/>
    </row>
    <row r="112" spans="15:15" x14ac:dyDescent="0.3">
      <c r="O112"/>
    </row>
    <row r="113" spans="15:15" x14ac:dyDescent="0.3">
      <c r="O113"/>
    </row>
    <row r="114" spans="15:15" x14ac:dyDescent="0.3">
      <c r="O114"/>
    </row>
    <row r="115" spans="15:15" x14ac:dyDescent="0.3">
      <c r="O115"/>
    </row>
    <row r="116" spans="15:15" x14ac:dyDescent="0.3">
      <c r="O116"/>
    </row>
    <row r="117" spans="15:15" x14ac:dyDescent="0.3">
      <c r="O117"/>
    </row>
    <row r="118" spans="15:15" x14ac:dyDescent="0.3">
      <c r="O118"/>
    </row>
    <row r="119" spans="15:15" x14ac:dyDescent="0.3">
      <c r="O119"/>
    </row>
    <row r="120" spans="15:15" x14ac:dyDescent="0.3">
      <c r="O120"/>
    </row>
    <row r="121" spans="15:15" x14ac:dyDescent="0.3">
      <c r="O121"/>
    </row>
    <row r="122" spans="15:15" x14ac:dyDescent="0.3">
      <c r="O122"/>
    </row>
    <row r="123" spans="15:15" x14ac:dyDescent="0.3">
      <c r="O123"/>
    </row>
    <row r="124" spans="15:15" x14ac:dyDescent="0.3">
      <c r="O124"/>
    </row>
    <row r="125" spans="15:15" x14ac:dyDescent="0.3">
      <c r="O125"/>
    </row>
    <row r="126" spans="15:15" x14ac:dyDescent="0.3">
      <c r="O126"/>
    </row>
    <row r="127" spans="15:15" x14ac:dyDescent="0.3">
      <c r="O127"/>
    </row>
    <row r="128" spans="15:15" x14ac:dyDescent="0.3">
      <c r="O128"/>
    </row>
  </sheetData>
  <mergeCells count="15">
    <mergeCell ref="A1:O2"/>
    <mergeCell ref="A35:A39"/>
    <mergeCell ref="A3:O3"/>
    <mergeCell ref="A5:A9"/>
    <mergeCell ref="A11:A15"/>
    <mergeCell ref="A17:A21"/>
    <mergeCell ref="A23:A27"/>
    <mergeCell ref="A29:A33"/>
    <mergeCell ref="B70:I71"/>
    <mergeCell ref="A41:A45"/>
    <mergeCell ref="A53:O53"/>
    <mergeCell ref="A55:A59"/>
    <mergeCell ref="A47:A51"/>
    <mergeCell ref="A61:O61"/>
    <mergeCell ref="A63:A67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40F703B-9242-490C-AADD-DA23DCB6F530}">
  <dimension ref="A1:CD304"/>
  <sheetViews>
    <sheetView tabSelected="1" zoomScale="76" zoomScaleNormal="57" workbookViewId="0">
      <selection activeCell="BA102" sqref="BA102"/>
    </sheetView>
  </sheetViews>
  <sheetFormatPr defaultRowHeight="14.4" x14ac:dyDescent="0.3"/>
  <cols>
    <col min="1" max="1" width="6.109375" style="1" customWidth="1"/>
    <col min="2" max="2" width="25.88671875" style="20" bestFit="1" customWidth="1"/>
    <col min="3" max="8" width="12.77734375" style="1" customWidth="1"/>
    <col min="9" max="9" width="12" style="1" customWidth="1"/>
    <col min="10" max="10" width="10.109375" style="1" customWidth="1"/>
    <col min="11" max="11" width="10.6640625" style="1" customWidth="1"/>
    <col min="12" max="12" width="12.109375" style="1" customWidth="1"/>
    <col min="13" max="13" width="12.5546875" style="1" customWidth="1"/>
    <col min="14" max="14" width="13.109375" style="1" customWidth="1"/>
    <col min="15" max="15" width="15.5546875" style="1" customWidth="1"/>
    <col min="17" max="17" width="7.88671875" customWidth="1"/>
  </cols>
  <sheetData>
    <row r="1" spans="1:82" x14ac:dyDescent="0.3">
      <c r="A1" t="s">
        <v>51</v>
      </c>
    </row>
    <row r="2" spans="1:82" x14ac:dyDescent="0.3">
      <c r="A2"/>
    </row>
    <row r="3" spans="1:82" x14ac:dyDescent="0.3">
      <c r="A3" s="212" t="s">
        <v>24</v>
      </c>
      <c r="B3" s="212"/>
      <c r="C3" s="212"/>
      <c r="D3" s="212"/>
      <c r="E3" s="212"/>
      <c r="F3" s="212"/>
      <c r="G3" s="212"/>
      <c r="H3" s="212"/>
      <c r="I3" s="212"/>
      <c r="J3" s="212"/>
      <c r="K3" s="212"/>
      <c r="L3" s="212"/>
      <c r="M3" s="212"/>
      <c r="N3" s="212"/>
      <c r="O3" s="212"/>
      <c r="BI3" s="2"/>
      <c r="BJ3" s="2"/>
      <c r="BK3" s="2"/>
      <c r="BL3" s="2"/>
      <c r="BM3" s="2"/>
      <c r="BN3" s="2"/>
      <c r="BO3" s="2"/>
      <c r="BP3" s="2"/>
      <c r="BQ3" s="2"/>
      <c r="BR3" s="2"/>
      <c r="BS3" s="2"/>
      <c r="BT3" s="2"/>
      <c r="BU3" s="2"/>
      <c r="BV3" s="2"/>
      <c r="BW3" s="2"/>
      <c r="BX3" s="2"/>
      <c r="BY3" s="2"/>
      <c r="BZ3" s="2"/>
      <c r="CA3" s="2"/>
      <c r="CB3" s="2"/>
      <c r="CC3" s="2"/>
      <c r="CD3" s="2"/>
    </row>
    <row r="4" spans="1:82" x14ac:dyDescent="0.3">
      <c r="A4" s="213"/>
      <c r="B4" s="213"/>
      <c r="C4" s="213"/>
      <c r="D4" s="213"/>
      <c r="E4" s="213"/>
      <c r="F4" s="213"/>
      <c r="G4" s="213"/>
      <c r="H4" s="213"/>
      <c r="I4" s="213"/>
      <c r="J4" s="213"/>
      <c r="K4" s="213"/>
      <c r="L4" s="213"/>
      <c r="M4" s="213"/>
      <c r="N4" s="213"/>
      <c r="O4" s="213"/>
    </row>
    <row r="5" spans="1:82" ht="15.6" x14ac:dyDescent="0.3">
      <c r="A5" s="196" t="s">
        <v>25</v>
      </c>
      <c r="B5" s="197"/>
      <c r="C5" s="197"/>
      <c r="D5" s="197"/>
      <c r="E5" s="197"/>
      <c r="F5" s="197"/>
      <c r="G5" s="197"/>
      <c r="H5" s="197"/>
      <c r="I5" s="197"/>
      <c r="J5" s="197"/>
      <c r="K5" s="197"/>
      <c r="L5" s="197"/>
      <c r="M5" s="197"/>
      <c r="N5" s="197"/>
      <c r="O5" s="198"/>
    </row>
    <row r="6" spans="1:82" x14ac:dyDescent="0.3">
      <c r="A6" s="21" t="s">
        <v>13</v>
      </c>
      <c r="B6" s="22" t="s">
        <v>14</v>
      </c>
      <c r="C6" s="21" t="s">
        <v>0</v>
      </c>
      <c r="D6" s="21" t="s">
        <v>1</v>
      </c>
      <c r="E6" s="21" t="s">
        <v>2</v>
      </c>
      <c r="F6" s="21" t="s">
        <v>3</v>
      </c>
      <c r="G6" s="21" t="s">
        <v>4</v>
      </c>
      <c r="H6" s="21" t="s">
        <v>5</v>
      </c>
      <c r="I6" s="21" t="s">
        <v>6</v>
      </c>
      <c r="J6" s="21" t="s">
        <v>7</v>
      </c>
      <c r="K6" s="21" t="s">
        <v>8</v>
      </c>
      <c r="L6" s="21" t="s">
        <v>9</v>
      </c>
      <c r="M6" s="21" t="s">
        <v>10</v>
      </c>
      <c r="N6" s="21" t="s">
        <v>11</v>
      </c>
      <c r="O6" s="23" t="s">
        <v>15</v>
      </c>
    </row>
    <row r="7" spans="1:82" x14ac:dyDescent="0.3">
      <c r="A7" s="173">
        <v>2019</v>
      </c>
      <c r="B7" s="9" t="s">
        <v>16</v>
      </c>
      <c r="C7" s="24">
        <v>28261.96</v>
      </c>
      <c r="D7" s="24">
        <v>19246.96</v>
      </c>
      <c r="E7" s="24">
        <v>16733.939999999999</v>
      </c>
      <c r="F7" s="24">
        <v>3632.6</v>
      </c>
      <c r="G7" s="24">
        <v>0</v>
      </c>
      <c r="H7" s="24">
        <v>0</v>
      </c>
      <c r="I7" s="24">
        <v>0</v>
      </c>
      <c r="J7" s="24">
        <v>0</v>
      </c>
      <c r="K7" s="24">
        <v>0</v>
      </c>
      <c r="L7" s="24">
        <v>9.85</v>
      </c>
      <c r="M7" s="24">
        <v>16341.28</v>
      </c>
      <c r="N7" s="24">
        <v>21141.98</v>
      </c>
      <c r="O7" s="25">
        <f>SUM(C7:N7)</f>
        <v>105368.57</v>
      </c>
    </row>
    <row r="8" spans="1:82" x14ac:dyDescent="0.3">
      <c r="A8" s="174"/>
      <c r="B8" s="9" t="s">
        <v>18</v>
      </c>
      <c r="C8" s="24">
        <v>6228.77</v>
      </c>
      <c r="D8" s="24">
        <v>4675.45</v>
      </c>
      <c r="E8" s="24">
        <v>3872.68</v>
      </c>
      <c r="F8" s="24">
        <v>1060.05</v>
      </c>
      <c r="G8" s="24">
        <v>0</v>
      </c>
      <c r="H8" s="24">
        <v>0</v>
      </c>
      <c r="I8" s="24">
        <v>0</v>
      </c>
      <c r="J8" s="24">
        <v>0</v>
      </c>
      <c r="K8" s="24">
        <v>0</v>
      </c>
      <c r="L8" s="24">
        <v>572.91</v>
      </c>
      <c r="M8" s="24">
        <v>3066.84</v>
      </c>
      <c r="N8" s="24">
        <v>5237.8100000000004</v>
      </c>
      <c r="O8" s="25">
        <f>SUM(C8:N8)</f>
        <v>24714.510000000002</v>
      </c>
    </row>
    <row r="9" spans="1:82" x14ac:dyDescent="0.3">
      <c r="A9" s="174"/>
      <c r="B9" s="9" t="s">
        <v>19</v>
      </c>
      <c r="C9" s="24">
        <v>2193.46</v>
      </c>
      <c r="D9" s="24">
        <v>1471.1</v>
      </c>
      <c r="E9" s="24">
        <v>1082.81</v>
      </c>
      <c r="F9" s="24">
        <v>341.91</v>
      </c>
      <c r="G9" s="24">
        <v>0</v>
      </c>
      <c r="H9" s="24">
        <v>0</v>
      </c>
      <c r="I9" s="24">
        <v>0</v>
      </c>
      <c r="J9" s="24">
        <v>0</v>
      </c>
      <c r="K9" s="24">
        <v>0</v>
      </c>
      <c r="L9" s="24">
        <v>78.12</v>
      </c>
      <c r="M9" s="24">
        <v>908.87</v>
      </c>
      <c r="N9" s="24">
        <v>1453.42</v>
      </c>
      <c r="O9" s="25">
        <f>SUM(C9:N9)</f>
        <v>7529.69</v>
      </c>
    </row>
    <row r="10" spans="1:82" x14ac:dyDescent="0.3">
      <c r="A10" s="174"/>
      <c r="B10" s="9" t="s">
        <v>20</v>
      </c>
      <c r="C10" s="24">
        <f t="shared" ref="C10:O10" si="0">SUM(C7:C9)</f>
        <v>36684.189999999995</v>
      </c>
      <c r="D10" s="24">
        <f t="shared" si="0"/>
        <v>25393.51</v>
      </c>
      <c r="E10" s="24">
        <f t="shared" si="0"/>
        <v>21689.43</v>
      </c>
      <c r="F10" s="24">
        <f t="shared" si="0"/>
        <v>5034.5599999999995</v>
      </c>
      <c r="G10" s="24">
        <f t="shared" si="0"/>
        <v>0</v>
      </c>
      <c r="H10" s="24">
        <f t="shared" si="0"/>
        <v>0</v>
      </c>
      <c r="I10" s="24">
        <f t="shared" si="0"/>
        <v>0</v>
      </c>
      <c r="J10" s="24">
        <f t="shared" si="0"/>
        <v>0</v>
      </c>
      <c r="K10" s="24">
        <f t="shared" si="0"/>
        <v>0</v>
      </c>
      <c r="L10" s="24">
        <f t="shared" si="0"/>
        <v>660.88</v>
      </c>
      <c r="M10" s="24">
        <f t="shared" si="0"/>
        <v>20316.990000000002</v>
      </c>
      <c r="N10" s="24">
        <f t="shared" si="0"/>
        <v>27833.21</v>
      </c>
      <c r="O10" s="25">
        <f t="shared" si="0"/>
        <v>137612.77000000002</v>
      </c>
    </row>
    <row r="11" spans="1:82" x14ac:dyDescent="0.3">
      <c r="A11" s="175"/>
      <c r="B11" s="10" t="s">
        <v>26</v>
      </c>
      <c r="C11" s="29">
        <v>-3.3</v>
      </c>
      <c r="D11" s="29">
        <v>2.1</v>
      </c>
      <c r="E11" s="29">
        <v>6.2</v>
      </c>
      <c r="F11" s="29">
        <v>9.8000000000000007</v>
      </c>
      <c r="G11" s="29"/>
      <c r="H11" s="29"/>
      <c r="I11" s="29"/>
      <c r="J11" s="29"/>
      <c r="K11" s="29"/>
      <c r="L11" s="29">
        <v>6.9</v>
      </c>
      <c r="M11" s="29">
        <v>7.6</v>
      </c>
      <c r="N11" s="29">
        <v>2.2000000000000002</v>
      </c>
      <c r="O11" s="29"/>
    </row>
    <row r="12" spans="1:82" x14ac:dyDescent="0.3">
      <c r="A12" s="21" t="s">
        <v>13</v>
      </c>
      <c r="B12" s="22" t="s">
        <v>14</v>
      </c>
      <c r="C12" s="21" t="s">
        <v>0</v>
      </c>
      <c r="D12" s="21" t="s">
        <v>1</v>
      </c>
      <c r="E12" s="21" t="s">
        <v>2</v>
      </c>
      <c r="F12" s="21" t="s">
        <v>3</v>
      </c>
      <c r="G12" s="21" t="s">
        <v>4</v>
      </c>
      <c r="H12" s="21" t="s">
        <v>5</v>
      </c>
      <c r="I12" s="21" t="s">
        <v>6</v>
      </c>
      <c r="J12" s="21" t="s">
        <v>7</v>
      </c>
      <c r="K12" s="21" t="s">
        <v>8</v>
      </c>
      <c r="L12" s="21" t="s">
        <v>9</v>
      </c>
      <c r="M12" s="21" t="s">
        <v>10</v>
      </c>
      <c r="N12" s="21" t="s">
        <v>11</v>
      </c>
      <c r="O12" s="23" t="s">
        <v>21</v>
      </c>
    </row>
    <row r="13" spans="1:82" x14ac:dyDescent="0.3">
      <c r="A13" s="173">
        <v>2020</v>
      </c>
      <c r="B13" s="9" t="s">
        <v>16</v>
      </c>
      <c r="C13" s="24">
        <v>23226.76</v>
      </c>
      <c r="D13" s="24">
        <v>18058.11</v>
      </c>
      <c r="E13" s="24">
        <v>15173.59</v>
      </c>
      <c r="F13" s="24">
        <v>4546.8999999999996</v>
      </c>
      <c r="G13" s="24">
        <v>4.0999999999999996</v>
      </c>
      <c r="H13" s="24">
        <v>2.4700000000000002</v>
      </c>
      <c r="I13" s="24">
        <v>2.34</v>
      </c>
      <c r="J13" s="24">
        <v>2.83</v>
      </c>
      <c r="K13" s="24">
        <v>2.83</v>
      </c>
      <c r="L13" s="24">
        <v>3224.4</v>
      </c>
      <c r="M13" s="24">
        <v>16755.8</v>
      </c>
      <c r="N13" s="24">
        <v>22016.2</v>
      </c>
      <c r="O13" s="25">
        <f>SUM(C13:N13)</f>
        <v>103016.32999999999</v>
      </c>
    </row>
    <row r="14" spans="1:82" x14ac:dyDescent="0.3">
      <c r="A14" s="174"/>
      <c r="B14" s="9" t="s">
        <v>18</v>
      </c>
      <c r="C14" s="24">
        <v>1610.87</v>
      </c>
      <c r="D14" s="24">
        <v>1232.03</v>
      </c>
      <c r="E14" s="24">
        <v>3569.62</v>
      </c>
      <c r="F14" s="24">
        <v>301.52</v>
      </c>
      <c r="G14" s="24">
        <v>31.32</v>
      </c>
      <c r="H14" s="24">
        <v>29.84</v>
      </c>
      <c r="I14" s="24">
        <v>32.29</v>
      </c>
      <c r="J14" s="24">
        <v>26.94</v>
      </c>
      <c r="K14" s="24">
        <v>19.41</v>
      </c>
      <c r="L14" s="24">
        <v>846.2</v>
      </c>
      <c r="M14" s="24">
        <v>3843.8</v>
      </c>
      <c r="N14" s="24">
        <v>5995.8</v>
      </c>
      <c r="O14" s="25">
        <f>SUM(C14:N14)</f>
        <v>17539.64</v>
      </c>
    </row>
    <row r="15" spans="1:82" x14ac:dyDescent="0.3">
      <c r="A15" s="174"/>
      <c r="B15" s="9" t="s">
        <v>19</v>
      </c>
      <c r="C15" s="24">
        <v>6153.34</v>
      </c>
      <c r="D15" s="24">
        <v>4581.46</v>
      </c>
      <c r="E15" s="24">
        <v>939.75</v>
      </c>
      <c r="F15" s="24">
        <v>237.45</v>
      </c>
      <c r="G15" s="24">
        <v>0</v>
      </c>
      <c r="H15" s="24">
        <v>0</v>
      </c>
      <c r="I15" s="24">
        <v>0</v>
      </c>
      <c r="J15" s="24">
        <v>0</v>
      </c>
      <c r="K15" s="24">
        <v>0</v>
      </c>
      <c r="L15" s="24">
        <v>125.4</v>
      </c>
      <c r="M15" s="24">
        <v>1051.7</v>
      </c>
      <c r="N15" s="24">
        <v>1578.9</v>
      </c>
      <c r="O15" s="25">
        <f>SUM(C15:N15)</f>
        <v>14668</v>
      </c>
    </row>
    <row r="16" spans="1:82" x14ac:dyDescent="0.3">
      <c r="A16" s="174"/>
      <c r="B16" s="9" t="s">
        <v>20</v>
      </c>
      <c r="C16" s="24">
        <f t="shared" ref="C16:O16" si="1">SUM(C13:C15)</f>
        <v>30990.969999999998</v>
      </c>
      <c r="D16" s="24">
        <f t="shared" si="1"/>
        <v>23871.599999999999</v>
      </c>
      <c r="E16" s="24">
        <f t="shared" si="1"/>
        <v>19682.96</v>
      </c>
      <c r="F16" s="24">
        <f t="shared" si="1"/>
        <v>5085.87</v>
      </c>
      <c r="G16" s="24">
        <f t="shared" si="1"/>
        <v>35.42</v>
      </c>
      <c r="H16" s="24">
        <f t="shared" si="1"/>
        <v>32.31</v>
      </c>
      <c r="I16" s="24">
        <f t="shared" si="1"/>
        <v>34.629999999999995</v>
      </c>
      <c r="J16" s="24">
        <f t="shared" si="1"/>
        <v>29.770000000000003</v>
      </c>
      <c r="K16" s="24">
        <f t="shared" si="1"/>
        <v>22.240000000000002</v>
      </c>
      <c r="L16" s="24">
        <f t="shared" si="1"/>
        <v>4196</v>
      </c>
      <c r="M16" s="24">
        <f t="shared" si="1"/>
        <v>21651.3</v>
      </c>
      <c r="N16" s="24">
        <f t="shared" si="1"/>
        <v>29590.9</v>
      </c>
      <c r="O16" s="25">
        <f t="shared" si="1"/>
        <v>135223.96999999997</v>
      </c>
    </row>
    <row r="17" spans="1:15" x14ac:dyDescent="0.3">
      <c r="A17" s="175"/>
      <c r="B17" s="12" t="s">
        <v>26</v>
      </c>
      <c r="C17" s="29">
        <v>0.4</v>
      </c>
      <c r="D17" s="29">
        <v>3.5</v>
      </c>
      <c r="E17" s="29">
        <v>7</v>
      </c>
      <c r="F17" s="29">
        <v>7.8</v>
      </c>
      <c r="G17" s="29">
        <v>13.6</v>
      </c>
      <c r="H17" s="29">
        <v>20.9</v>
      </c>
      <c r="I17" s="29">
        <v>22.3</v>
      </c>
      <c r="J17" s="29">
        <v>23</v>
      </c>
      <c r="K17" s="29">
        <v>19.3</v>
      </c>
      <c r="L17" s="29">
        <v>11.1</v>
      </c>
      <c r="M17" s="29">
        <v>4.3</v>
      </c>
      <c r="N17" s="29">
        <v>1.7</v>
      </c>
      <c r="O17" s="29"/>
    </row>
    <row r="18" spans="1:15" x14ac:dyDescent="0.3">
      <c r="A18" s="21" t="s">
        <v>13</v>
      </c>
      <c r="B18" s="22" t="s">
        <v>14</v>
      </c>
      <c r="C18" s="21" t="s">
        <v>0</v>
      </c>
      <c r="D18" s="21" t="s">
        <v>1</v>
      </c>
      <c r="E18" s="21" t="s">
        <v>2</v>
      </c>
      <c r="F18" s="21" t="s">
        <v>3</v>
      </c>
      <c r="G18" s="21" t="s">
        <v>4</v>
      </c>
      <c r="H18" s="21" t="s">
        <v>5</v>
      </c>
      <c r="I18" s="21" t="s">
        <v>6</v>
      </c>
      <c r="J18" s="21" t="s">
        <v>7</v>
      </c>
      <c r="K18" s="21" t="s">
        <v>8</v>
      </c>
      <c r="L18" s="21" t="s">
        <v>9</v>
      </c>
      <c r="M18" s="21" t="s">
        <v>10</v>
      </c>
      <c r="N18" s="21" t="s">
        <v>11</v>
      </c>
      <c r="O18" s="23" t="s">
        <v>22</v>
      </c>
    </row>
    <row r="19" spans="1:15" x14ac:dyDescent="0.3">
      <c r="A19" s="173">
        <v>2021</v>
      </c>
      <c r="B19" s="9" t="s">
        <v>16</v>
      </c>
      <c r="C19" s="24">
        <v>24406.38</v>
      </c>
      <c r="D19" s="24">
        <v>23131.52</v>
      </c>
      <c r="E19" s="24">
        <v>19289.84</v>
      </c>
      <c r="F19" s="24">
        <v>9159.49</v>
      </c>
      <c r="G19" s="24">
        <v>9.83</v>
      </c>
      <c r="H19" s="24">
        <v>6.15</v>
      </c>
      <c r="I19" s="24">
        <v>4.72</v>
      </c>
      <c r="J19" s="24">
        <v>5.23</v>
      </c>
      <c r="K19" s="24">
        <v>5.78</v>
      </c>
      <c r="L19" s="24">
        <v>80.900000000000006</v>
      </c>
      <c r="M19" s="24">
        <v>15136.1</v>
      </c>
      <c r="N19" s="24">
        <v>23206.7</v>
      </c>
      <c r="O19" s="25">
        <f>SUM(C19:N19)</f>
        <v>114442.64</v>
      </c>
    </row>
    <row r="20" spans="1:15" x14ac:dyDescent="0.3">
      <c r="A20" s="174"/>
      <c r="B20" s="9" t="s">
        <v>18</v>
      </c>
      <c r="C20" s="24">
        <v>1670.14</v>
      </c>
      <c r="D20" s="24">
        <v>1679.87</v>
      </c>
      <c r="E20" s="24">
        <v>5238.82</v>
      </c>
      <c r="F20" s="24">
        <v>1312.52</v>
      </c>
      <c r="G20" s="24">
        <v>40.799999999999997</v>
      </c>
      <c r="H20" s="24">
        <v>34.74</v>
      </c>
      <c r="I20" s="24">
        <v>27.4</v>
      </c>
      <c r="J20" s="24">
        <v>29.05</v>
      </c>
      <c r="K20" s="24">
        <v>32.31</v>
      </c>
      <c r="L20" s="24">
        <v>980.5</v>
      </c>
      <c r="M20" s="24">
        <v>3718.1</v>
      </c>
      <c r="N20" s="24">
        <v>5943.6</v>
      </c>
      <c r="O20" s="25">
        <f>SUM(C20:N20)</f>
        <v>20707.849999999999</v>
      </c>
    </row>
    <row r="21" spans="1:15" x14ac:dyDescent="0.3">
      <c r="A21" s="174"/>
      <c r="B21" s="9" t="s">
        <v>19</v>
      </c>
      <c r="C21" s="24">
        <v>5750.09</v>
      </c>
      <c r="D21" s="24">
        <v>6042.36</v>
      </c>
      <c r="E21" s="24">
        <v>1362.93</v>
      </c>
      <c r="F21" s="24">
        <v>559.27</v>
      </c>
      <c r="G21" s="24">
        <v>1.71</v>
      </c>
      <c r="H21" s="24">
        <v>4.4400000000000004</v>
      </c>
      <c r="I21" s="24">
        <v>6.16</v>
      </c>
      <c r="J21" s="24">
        <v>9.66</v>
      </c>
      <c r="K21" s="24">
        <v>10.33</v>
      </c>
      <c r="L21" s="24">
        <v>116.6</v>
      </c>
      <c r="M21" s="24">
        <v>937.7</v>
      </c>
      <c r="N21" s="24">
        <v>1624.8</v>
      </c>
      <c r="O21" s="25">
        <f>SUM(C21:N21)</f>
        <v>16426.050000000003</v>
      </c>
    </row>
    <row r="22" spans="1:15" x14ac:dyDescent="0.3">
      <c r="A22" s="174"/>
      <c r="B22" s="9" t="s">
        <v>20</v>
      </c>
      <c r="C22" s="24">
        <f t="shared" ref="C22:O22" si="2">SUM(C19:C21)</f>
        <v>31826.61</v>
      </c>
      <c r="D22" s="24">
        <f t="shared" si="2"/>
        <v>30853.75</v>
      </c>
      <c r="E22" s="24">
        <f t="shared" si="2"/>
        <v>25891.59</v>
      </c>
      <c r="F22" s="24">
        <f t="shared" si="2"/>
        <v>11031.28</v>
      </c>
      <c r="G22" s="24">
        <f t="shared" si="2"/>
        <v>52.339999999999996</v>
      </c>
      <c r="H22" s="24">
        <f t="shared" si="2"/>
        <v>45.33</v>
      </c>
      <c r="I22" s="24">
        <f t="shared" si="2"/>
        <v>38.28</v>
      </c>
      <c r="J22" s="24">
        <f t="shared" si="2"/>
        <v>43.94</v>
      </c>
      <c r="K22" s="24">
        <f t="shared" si="2"/>
        <v>48.42</v>
      </c>
      <c r="L22" s="24">
        <f t="shared" si="2"/>
        <v>1178</v>
      </c>
      <c r="M22" s="24">
        <f t="shared" si="2"/>
        <v>19791.900000000001</v>
      </c>
      <c r="N22" s="24">
        <f t="shared" si="2"/>
        <v>30775.100000000002</v>
      </c>
      <c r="O22" s="25">
        <f t="shared" si="2"/>
        <v>151576.53999999998</v>
      </c>
    </row>
    <row r="23" spans="1:15" x14ac:dyDescent="0.3">
      <c r="A23" s="175"/>
      <c r="B23" s="12" t="s">
        <v>26</v>
      </c>
      <c r="C23" s="29">
        <v>-0.6</v>
      </c>
      <c r="D23" s="29">
        <v>-1.5</v>
      </c>
      <c r="E23" s="29">
        <v>3</v>
      </c>
      <c r="F23" s="29">
        <v>7.4</v>
      </c>
      <c r="G23" s="29">
        <v>14.6</v>
      </c>
      <c r="H23" s="29">
        <v>19.7</v>
      </c>
      <c r="I23" s="29">
        <v>22.9</v>
      </c>
      <c r="J23" s="29">
        <v>20.399999999999999</v>
      </c>
      <c r="K23" s="29">
        <v>14.3</v>
      </c>
      <c r="L23" s="29">
        <v>8.8000000000000007</v>
      </c>
      <c r="M23" s="29">
        <v>5.8</v>
      </c>
      <c r="N23" s="29">
        <v>0</v>
      </c>
      <c r="O23" s="29"/>
    </row>
    <row r="24" spans="1:15" x14ac:dyDescent="0.3">
      <c r="A24" s="21" t="s">
        <v>13</v>
      </c>
      <c r="B24" s="22" t="s">
        <v>14</v>
      </c>
      <c r="C24" s="21" t="s">
        <v>0</v>
      </c>
      <c r="D24" s="21" t="s">
        <v>1</v>
      </c>
      <c r="E24" s="21" t="s">
        <v>2</v>
      </c>
      <c r="F24" s="21" t="s">
        <v>3</v>
      </c>
      <c r="G24" s="21" t="s">
        <v>4</v>
      </c>
      <c r="H24" s="21" t="s">
        <v>5</v>
      </c>
      <c r="I24" s="21" t="s">
        <v>6</v>
      </c>
      <c r="J24" s="21" t="s">
        <v>7</v>
      </c>
      <c r="K24" s="21" t="s">
        <v>8</v>
      </c>
      <c r="L24" s="21" t="s">
        <v>9</v>
      </c>
      <c r="M24" s="21" t="s">
        <v>10</v>
      </c>
      <c r="N24" s="21" t="s">
        <v>11</v>
      </c>
      <c r="O24" s="23" t="s">
        <v>23</v>
      </c>
    </row>
    <row r="25" spans="1:15" x14ac:dyDescent="0.3">
      <c r="A25" s="173">
        <v>2022</v>
      </c>
      <c r="B25" s="9" t="s">
        <v>16</v>
      </c>
      <c r="C25" s="24">
        <v>24300.799999999999</v>
      </c>
      <c r="D25" s="24">
        <v>16894.009999999998</v>
      </c>
      <c r="E25" s="24">
        <v>19466.38</v>
      </c>
      <c r="F25" s="24">
        <v>173.35</v>
      </c>
      <c r="G25" s="24">
        <v>8.48</v>
      </c>
      <c r="H25" s="24">
        <v>5.53</v>
      </c>
      <c r="I25" s="24">
        <v>4.97</v>
      </c>
      <c r="J25" s="24">
        <v>8.36</v>
      </c>
      <c r="K25" s="24">
        <v>7.83</v>
      </c>
      <c r="L25" s="24">
        <v>9.6300000000000008</v>
      </c>
      <c r="M25" s="24">
        <v>14996.52</v>
      </c>
      <c r="N25" s="24">
        <v>22745.919999999998</v>
      </c>
      <c r="O25" s="25">
        <f>SUM(C25:N25)</f>
        <v>98621.78</v>
      </c>
    </row>
    <row r="26" spans="1:15" x14ac:dyDescent="0.3">
      <c r="A26" s="174"/>
      <c r="B26" s="9" t="s">
        <v>18</v>
      </c>
      <c r="C26" s="24">
        <v>1627.59</v>
      </c>
      <c r="D26" s="24">
        <v>1159.83</v>
      </c>
      <c r="E26" s="24">
        <v>4575.3500000000004</v>
      </c>
      <c r="F26" s="24">
        <v>113.27</v>
      </c>
      <c r="G26" s="24">
        <v>48.45</v>
      </c>
      <c r="H26" s="24">
        <v>25.82</v>
      </c>
      <c r="I26" s="24">
        <v>30.31</v>
      </c>
      <c r="J26" s="24">
        <v>31.67</v>
      </c>
      <c r="K26" s="24">
        <v>37.11</v>
      </c>
      <c r="L26" s="24">
        <v>85.84</v>
      </c>
      <c r="M26" s="24">
        <v>3903.18</v>
      </c>
      <c r="N26" s="24">
        <v>6406.25</v>
      </c>
      <c r="O26" s="25">
        <f>SUM(C26:N26)</f>
        <v>18044.669999999998</v>
      </c>
    </row>
    <row r="27" spans="1:15" x14ac:dyDescent="0.3">
      <c r="A27" s="174"/>
      <c r="B27" s="9" t="s">
        <v>19</v>
      </c>
      <c r="C27" s="24">
        <v>5960.89</v>
      </c>
      <c r="D27" s="24">
        <v>4075.51</v>
      </c>
      <c r="E27" s="24">
        <v>1307.44</v>
      </c>
      <c r="F27" s="24">
        <v>142.43</v>
      </c>
      <c r="G27" s="24">
        <v>21.57</v>
      </c>
      <c r="H27" s="24">
        <v>5.68</v>
      </c>
      <c r="I27" s="24">
        <v>6.81</v>
      </c>
      <c r="J27" s="24">
        <v>6.62</v>
      </c>
      <c r="K27" s="24">
        <v>8.31</v>
      </c>
      <c r="L27" s="24">
        <v>15.85</v>
      </c>
      <c r="M27" s="24">
        <v>1199.29</v>
      </c>
      <c r="N27" s="24">
        <v>2237.85</v>
      </c>
      <c r="O27" s="25">
        <f>SUM(C27:N27)</f>
        <v>14988.250000000002</v>
      </c>
    </row>
    <row r="28" spans="1:15" x14ac:dyDescent="0.3">
      <c r="A28" s="174"/>
      <c r="B28" s="9" t="s">
        <v>20</v>
      </c>
      <c r="C28" s="24">
        <f t="shared" ref="C28:M28" si="3">SUM(C25:C27)</f>
        <v>31889.279999999999</v>
      </c>
      <c r="D28" s="24">
        <f t="shared" si="3"/>
        <v>22129.35</v>
      </c>
      <c r="E28" s="24">
        <f t="shared" si="3"/>
        <v>25349.170000000002</v>
      </c>
      <c r="F28" s="24">
        <f t="shared" si="3"/>
        <v>429.05</v>
      </c>
      <c r="G28" s="24">
        <f t="shared" si="3"/>
        <v>78.5</v>
      </c>
      <c r="H28" s="24">
        <f t="shared" si="3"/>
        <v>37.03</v>
      </c>
      <c r="I28" s="24">
        <f t="shared" si="3"/>
        <v>42.09</v>
      </c>
      <c r="J28" s="24">
        <f t="shared" si="3"/>
        <v>46.65</v>
      </c>
      <c r="K28" s="24">
        <f t="shared" si="3"/>
        <v>53.25</v>
      </c>
      <c r="L28" s="24">
        <f t="shared" si="3"/>
        <v>111.32</v>
      </c>
      <c r="M28" s="24">
        <f t="shared" si="3"/>
        <v>20098.990000000002</v>
      </c>
      <c r="N28" s="24"/>
      <c r="O28" s="25">
        <f>SUM(O25:O27)</f>
        <v>131654.70000000001</v>
      </c>
    </row>
    <row r="29" spans="1:15" x14ac:dyDescent="0.3">
      <c r="A29" s="175"/>
      <c r="B29" s="12" t="s">
        <v>26</v>
      </c>
      <c r="C29" s="29">
        <v>-0.1</v>
      </c>
      <c r="D29" s="29">
        <v>2.8</v>
      </c>
      <c r="E29" s="29">
        <v>2.8</v>
      </c>
      <c r="F29" s="29">
        <v>9.6</v>
      </c>
      <c r="G29" s="29">
        <v>15.7</v>
      </c>
      <c r="H29" s="29">
        <v>21.3</v>
      </c>
      <c r="I29" s="29">
        <v>22.7</v>
      </c>
      <c r="J29" s="29">
        <v>23.1</v>
      </c>
      <c r="K29" s="29">
        <v>15.2</v>
      </c>
      <c r="L29" s="29">
        <v>11.4</v>
      </c>
      <c r="M29" s="29">
        <v>5</v>
      </c>
      <c r="N29" s="29">
        <v>0.6</v>
      </c>
      <c r="O29" s="29"/>
    </row>
    <row r="30" spans="1:15" x14ac:dyDescent="0.3">
      <c r="A30" s="21" t="s">
        <v>13</v>
      </c>
      <c r="B30" s="22" t="s">
        <v>14</v>
      </c>
      <c r="C30" s="21" t="s">
        <v>0</v>
      </c>
      <c r="D30" s="21" t="s">
        <v>1</v>
      </c>
      <c r="E30" s="21" t="s">
        <v>2</v>
      </c>
      <c r="F30" s="21" t="s">
        <v>3</v>
      </c>
      <c r="G30" s="21" t="s">
        <v>4</v>
      </c>
      <c r="H30" s="21" t="s">
        <v>5</v>
      </c>
      <c r="I30" s="21" t="s">
        <v>6</v>
      </c>
      <c r="J30" s="21" t="s">
        <v>7</v>
      </c>
      <c r="K30" s="21" t="s">
        <v>8</v>
      </c>
      <c r="L30" s="21" t="s">
        <v>9</v>
      </c>
      <c r="M30" s="21" t="s">
        <v>10</v>
      </c>
      <c r="N30" s="21" t="s">
        <v>11</v>
      </c>
      <c r="O30" s="23" t="s">
        <v>32</v>
      </c>
    </row>
    <row r="31" spans="1:15" x14ac:dyDescent="0.3">
      <c r="A31" s="173">
        <v>2023</v>
      </c>
      <c r="B31" s="9" t="s">
        <v>16</v>
      </c>
      <c r="C31" s="24">
        <v>22717.5677</v>
      </c>
      <c r="D31" s="24">
        <v>22007.660199999998</v>
      </c>
      <c r="E31" s="24">
        <v>18128.422600000002</v>
      </c>
      <c r="F31" s="24">
        <v>106.4447</v>
      </c>
      <c r="G31" s="24">
        <v>18.991399999999999</v>
      </c>
      <c r="H31" s="24">
        <v>10.526999999999999</v>
      </c>
      <c r="I31" s="24">
        <v>5.2534000000000001</v>
      </c>
      <c r="J31" s="24">
        <v>5.0277000000000003</v>
      </c>
      <c r="K31" s="24">
        <v>6.7316000000000003</v>
      </c>
      <c r="L31" s="24">
        <v>10.1214</v>
      </c>
      <c r="M31" s="24">
        <v>13517.856</v>
      </c>
      <c r="N31" s="24">
        <v>23451.585500000001</v>
      </c>
      <c r="O31" s="25">
        <f>SUM(C31:N31)</f>
        <v>99986.189200000008</v>
      </c>
    </row>
    <row r="32" spans="1:15" x14ac:dyDescent="0.3">
      <c r="A32" s="174"/>
      <c r="B32" s="9" t="s">
        <v>18</v>
      </c>
      <c r="C32" s="24">
        <v>7082.5308000000005</v>
      </c>
      <c r="D32" s="24">
        <v>7103.0240000000003</v>
      </c>
      <c r="E32" s="24">
        <v>5475.9993000000004</v>
      </c>
      <c r="F32" s="24">
        <v>379.6431</v>
      </c>
      <c r="G32" s="24">
        <v>154.77510000000001</v>
      </c>
      <c r="H32" s="24">
        <v>56.161299999999997</v>
      </c>
      <c r="I32" s="24">
        <v>53.669800000000002</v>
      </c>
      <c r="J32" s="24">
        <v>63.0501</v>
      </c>
      <c r="K32" s="24">
        <v>86.575699999999998</v>
      </c>
      <c r="L32" s="24">
        <v>140.6129</v>
      </c>
      <c r="M32" s="24">
        <v>3907.7377999999999</v>
      </c>
      <c r="N32" s="24">
        <v>8273.2085000000006</v>
      </c>
      <c r="O32" s="25">
        <f t="shared" ref="O32:O34" si="4">SUM(C32:N32)</f>
        <v>32776.988400000002</v>
      </c>
    </row>
    <row r="33" spans="1:15" x14ac:dyDescent="0.3">
      <c r="A33" s="174"/>
      <c r="B33" s="9" t="s">
        <v>19</v>
      </c>
      <c r="C33" s="24">
        <v>1380.2199000000001</v>
      </c>
      <c r="D33" s="24">
        <v>1365.0075999999999</v>
      </c>
      <c r="E33" s="24">
        <v>1000.4204</v>
      </c>
      <c r="F33" s="24">
        <v>3.0520999999999998</v>
      </c>
      <c r="G33" s="24">
        <v>2.3033000000000001</v>
      </c>
      <c r="H33" s="24">
        <v>-2.0135999999999998</v>
      </c>
      <c r="I33" s="24">
        <v>0.91069999999999995</v>
      </c>
      <c r="J33" s="24">
        <v>2.0190000000000001</v>
      </c>
      <c r="K33" s="24">
        <v>1.4869000000000001</v>
      </c>
      <c r="L33" s="24">
        <v>15.193099999999999</v>
      </c>
      <c r="M33" s="24">
        <v>653.48249999999996</v>
      </c>
      <c r="N33" s="24">
        <v>1428.3684000000001</v>
      </c>
      <c r="O33" s="25">
        <f t="shared" si="4"/>
        <v>5850.4502999999995</v>
      </c>
    </row>
    <row r="34" spans="1:15" x14ac:dyDescent="0.3">
      <c r="A34" s="174"/>
      <c r="B34" s="9" t="s">
        <v>20</v>
      </c>
      <c r="C34" s="24">
        <v>31180.3184</v>
      </c>
      <c r="D34" s="24">
        <v>30475.691800000001</v>
      </c>
      <c r="E34" s="24">
        <v>24604.8423</v>
      </c>
      <c r="F34" s="24">
        <v>489.13990000000001</v>
      </c>
      <c r="G34" s="24">
        <v>176.06979999999999</v>
      </c>
      <c r="H34" s="24">
        <v>64.674700000000001</v>
      </c>
      <c r="I34" s="24">
        <v>59.8339</v>
      </c>
      <c r="J34" s="24">
        <v>70.096800000000002</v>
      </c>
      <c r="K34" s="24">
        <v>94.794200000000004</v>
      </c>
      <c r="L34" s="24">
        <v>165.92740000000001</v>
      </c>
      <c r="M34" s="24">
        <v>18079.076300000001</v>
      </c>
      <c r="N34" s="24">
        <v>33153.162400000001</v>
      </c>
      <c r="O34" s="25">
        <f t="shared" si="4"/>
        <v>138613.62790000002</v>
      </c>
    </row>
    <row r="35" spans="1:15" x14ac:dyDescent="0.3">
      <c r="A35" s="175"/>
      <c r="B35" s="12" t="s">
        <v>26</v>
      </c>
      <c r="C35" s="29">
        <v>2.1</v>
      </c>
      <c r="D35" s="29">
        <v>1.4</v>
      </c>
      <c r="E35" s="29">
        <v>6</v>
      </c>
      <c r="F35" s="29">
        <v>8.6</v>
      </c>
      <c r="G35" s="29">
        <v>15.6</v>
      </c>
      <c r="H35" s="29">
        <v>20</v>
      </c>
      <c r="I35" s="29">
        <v>22.7</v>
      </c>
      <c r="J35" s="29">
        <v>24.3</v>
      </c>
      <c r="K35" s="29">
        <v>19.5</v>
      </c>
      <c r="L35" s="29">
        <v>13.3</v>
      </c>
      <c r="M35" s="29">
        <v>5.8</v>
      </c>
      <c r="N35" s="29">
        <v>1.9</v>
      </c>
      <c r="O35" s="29"/>
    </row>
    <row r="36" spans="1:15" x14ac:dyDescent="0.3">
      <c r="A36" s="21" t="s">
        <v>13</v>
      </c>
      <c r="B36" s="22" t="s">
        <v>14</v>
      </c>
      <c r="C36" s="21" t="s">
        <v>0</v>
      </c>
      <c r="D36" s="21" t="s">
        <v>1</v>
      </c>
      <c r="E36" s="21" t="s">
        <v>2</v>
      </c>
      <c r="F36" s="21" t="s">
        <v>3</v>
      </c>
      <c r="G36" s="21" t="s">
        <v>4</v>
      </c>
      <c r="H36" s="21" t="s">
        <v>5</v>
      </c>
      <c r="I36" s="21" t="s">
        <v>6</v>
      </c>
      <c r="J36" s="21" t="s">
        <v>7</v>
      </c>
      <c r="K36" s="21" t="s">
        <v>8</v>
      </c>
      <c r="L36" s="21" t="s">
        <v>9</v>
      </c>
      <c r="M36" s="21" t="s">
        <v>10</v>
      </c>
      <c r="N36" s="21" t="s">
        <v>11</v>
      </c>
      <c r="O36" s="23" t="s">
        <v>37</v>
      </c>
    </row>
    <row r="37" spans="1:15" x14ac:dyDescent="0.3">
      <c r="A37" s="173">
        <v>2024</v>
      </c>
      <c r="B37" s="9" t="s">
        <v>16</v>
      </c>
      <c r="C37" s="24">
        <v>24858.217359890001</v>
      </c>
      <c r="D37" s="24">
        <v>19402.50511364</v>
      </c>
      <c r="E37" s="24">
        <v>19097.952956199999</v>
      </c>
      <c r="F37" s="24">
        <v>17.313867290000001</v>
      </c>
      <c r="G37" s="24">
        <v>14.78832613</v>
      </c>
      <c r="H37" s="24">
        <v>9.6819716499999995</v>
      </c>
      <c r="I37" s="24">
        <v>7.32655659</v>
      </c>
      <c r="J37" s="24">
        <v>7.23991293</v>
      </c>
      <c r="K37" s="24">
        <v>9.3492666500000006</v>
      </c>
      <c r="L37" s="24">
        <v>6752.8990261199997</v>
      </c>
      <c r="M37" s="24">
        <v>20150.17272291</v>
      </c>
      <c r="N37" s="24">
        <v>23597.72</v>
      </c>
      <c r="O37" s="25">
        <f>SUM(C37:N37)</f>
        <v>113925.16708000001</v>
      </c>
    </row>
    <row r="38" spans="1:15" x14ac:dyDescent="0.3">
      <c r="A38" s="174"/>
      <c r="B38" s="9" t="s">
        <v>18</v>
      </c>
      <c r="C38" s="24">
        <v>8151.3485252199998</v>
      </c>
      <c r="D38" s="24">
        <v>5757.4212527700001</v>
      </c>
      <c r="E38" s="24">
        <v>5974.7767591100001</v>
      </c>
      <c r="F38" s="24">
        <v>261.65449868000002</v>
      </c>
      <c r="G38" s="24">
        <v>131.60697805000001</v>
      </c>
      <c r="H38" s="24">
        <v>65.071184639999998</v>
      </c>
      <c r="I38" s="24">
        <v>65.255948349999997</v>
      </c>
      <c r="J38" s="24">
        <v>67.978908129999994</v>
      </c>
      <c r="K38" s="24">
        <v>89.747318390000004</v>
      </c>
      <c r="L38" s="24">
        <v>2056.8743784200001</v>
      </c>
      <c r="M38" s="24">
        <v>6605.6533943799996</v>
      </c>
      <c r="N38" s="24">
        <v>7731.1091219399996</v>
      </c>
      <c r="O38" s="25">
        <f>SUM(C38:N38)</f>
        <v>36958.498268080002</v>
      </c>
    </row>
    <row r="39" spans="1:15" x14ac:dyDescent="0.3">
      <c r="A39" s="174"/>
      <c r="B39" s="9" t="s">
        <v>19</v>
      </c>
      <c r="C39" s="24">
        <v>1489.0269602400001</v>
      </c>
      <c r="D39" s="24">
        <v>1080.02646022</v>
      </c>
      <c r="E39" s="24">
        <v>1030.2027442000001</v>
      </c>
      <c r="F39" s="24">
        <v>-6.8970770000000001E-2</v>
      </c>
      <c r="G39" s="24">
        <v>1.1425498999999999</v>
      </c>
      <c r="H39" s="24">
        <v>-0.33411242000000002</v>
      </c>
      <c r="I39" s="24">
        <v>0.83463500000000002</v>
      </c>
      <c r="J39" s="24">
        <v>0.91134199999999999</v>
      </c>
      <c r="K39" s="24">
        <v>1.0318700000000001</v>
      </c>
      <c r="L39" s="24">
        <v>199.14660556999999</v>
      </c>
      <c r="M39" s="24">
        <v>1188.78898718</v>
      </c>
      <c r="N39" s="24">
        <v>1314.3470522</v>
      </c>
      <c r="O39" s="25">
        <f>SUM(C39:N39)</f>
        <v>6305.0561233199996</v>
      </c>
    </row>
    <row r="40" spans="1:15" x14ac:dyDescent="0.3">
      <c r="A40" s="174"/>
      <c r="B40" s="9" t="s">
        <v>20</v>
      </c>
      <c r="C40" s="24">
        <v>34498.592845350002</v>
      </c>
      <c r="D40" s="24">
        <v>26239.95282663</v>
      </c>
      <c r="E40" s="24">
        <v>26102.932459510001</v>
      </c>
      <c r="F40" s="24">
        <v>278.89939520000001</v>
      </c>
      <c r="G40" s="24">
        <v>147.53785407999999</v>
      </c>
      <c r="H40" s="24">
        <v>74.419043869999996</v>
      </c>
      <c r="I40" s="24">
        <v>73.417139939999998</v>
      </c>
      <c r="J40" s="24">
        <v>76.130163060000001</v>
      </c>
      <c r="K40" s="24">
        <v>100.12845504000001</v>
      </c>
      <c r="L40" s="24">
        <v>9008.9200101099996</v>
      </c>
      <c r="M40" s="24">
        <v>27944.615104469998</v>
      </c>
      <c r="N40" s="24">
        <v>32643.176174140001</v>
      </c>
      <c r="O40" s="25">
        <f>SUM(O37:O39)</f>
        <v>157188.72147140003</v>
      </c>
    </row>
    <row r="41" spans="1:15" x14ac:dyDescent="0.3">
      <c r="A41" s="175"/>
      <c r="B41" s="12" t="s">
        <v>26</v>
      </c>
      <c r="C41" s="29">
        <v>-1.3</v>
      </c>
      <c r="D41" s="29">
        <v>6</v>
      </c>
      <c r="E41" s="29">
        <v>6.27</v>
      </c>
      <c r="F41" s="29">
        <v>13.4</v>
      </c>
      <c r="G41" s="29">
        <v>16.3</v>
      </c>
      <c r="H41" s="29">
        <v>22.4</v>
      </c>
      <c r="I41" s="29">
        <v>24.6</v>
      </c>
      <c r="J41" s="29">
        <v>24.4</v>
      </c>
      <c r="K41" s="29">
        <v>19.600000000000001</v>
      </c>
      <c r="L41" s="29">
        <v>10.8</v>
      </c>
      <c r="M41" s="29">
        <v>3.2</v>
      </c>
      <c r="N41" s="29">
        <v>1.7</v>
      </c>
      <c r="O41" s="29"/>
    </row>
    <row r="42" spans="1:15" x14ac:dyDescent="0.3">
      <c r="A42" s="21" t="s">
        <v>13</v>
      </c>
      <c r="B42" s="22" t="s">
        <v>14</v>
      </c>
      <c r="C42" s="21" t="s">
        <v>0</v>
      </c>
      <c r="D42" s="21" t="s">
        <v>1</v>
      </c>
      <c r="E42" s="21" t="s">
        <v>2</v>
      </c>
      <c r="F42" s="21" t="s">
        <v>3</v>
      </c>
      <c r="G42" s="21" t="s">
        <v>4</v>
      </c>
      <c r="H42" s="21" t="s">
        <v>5</v>
      </c>
      <c r="I42" s="21" t="s">
        <v>6</v>
      </c>
      <c r="J42" s="21" t="s">
        <v>7</v>
      </c>
      <c r="K42" s="37" t="s">
        <v>8</v>
      </c>
      <c r="L42" s="21" t="s">
        <v>9</v>
      </c>
      <c r="M42" s="21" t="s">
        <v>10</v>
      </c>
      <c r="N42" s="21" t="s">
        <v>11</v>
      </c>
      <c r="O42" s="23" t="s">
        <v>47</v>
      </c>
    </row>
    <row r="43" spans="1:15" x14ac:dyDescent="0.3">
      <c r="A43" s="173">
        <v>2025</v>
      </c>
      <c r="B43" s="9" t="s">
        <v>16</v>
      </c>
      <c r="C43" s="24">
        <v>22483.706999999999</v>
      </c>
      <c r="D43" s="24">
        <f>25955.55392815</f>
        <v>25955.553928149999</v>
      </c>
      <c r="E43" s="24">
        <v>17395.32</v>
      </c>
      <c r="F43" s="24">
        <v>9209.0941000000003</v>
      </c>
      <c r="G43" s="24">
        <v>14.5244</v>
      </c>
      <c r="H43" s="24">
        <v>7.9801710799999999</v>
      </c>
      <c r="I43" s="24">
        <v>6.1062435800000001</v>
      </c>
      <c r="J43" s="24">
        <v>5.79680003</v>
      </c>
      <c r="K43" s="24">
        <v>10.2973</v>
      </c>
      <c r="L43" s="24">
        <v>9391.6074461600001</v>
      </c>
      <c r="M43" s="24">
        <v>16546.8825</v>
      </c>
      <c r="N43" s="24">
        <v>22787.235000000001</v>
      </c>
      <c r="O43" s="25">
        <f>SUM(C43:N43)</f>
        <v>123814.10488899999</v>
      </c>
    </row>
    <row r="44" spans="1:15" x14ac:dyDescent="0.3">
      <c r="A44" s="174"/>
      <c r="B44" s="9" t="s">
        <v>18</v>
      </c>
      <c r="C44" s="24">
        <v>7122.5905000000002</v>
      </c>
      <c r="D44" s="24">
        <f>8727.33072599</f>
        <v>8727.3307259899993</v>
      </c>
      <c r="E44" s="24">
        <v>4937.0950000000003</v>
      </c>
      <c r="F44" s="24">
        <v>2546.3422</v>
      </c>
      <c r="G44" s="24">
        <v>162.20509999999999</v>
      </c>
      <c r="H44" s="24">
        <v>103.46005844</v>
      </c>
      <c r="I44" s="24">
        <v>70.295927349999999</v>
      </c>
      <c r="J44" s="24">
        <v>90.97979402</v>
      </c>
      <c r="K44" s="24">
        <v>116.27638</v>
      </c>
      <c r="L44" s="24">
        <v>2751.98889904</v>
      </c>
      <c r="M44" s="24">
        <v>5075.1302406699997</v>
      </c>
      <c r="N44" s="24">
        <v>7899.9797111199996</v>
      </c>
      <c r="O44" s="25">
        <f>SUM(C44:N44)</f>
        <v>39603.674536629995</v>
      </c>
    </row>
    <row r="45" spans="1:15" x14ac:dyDescent="0.3">
      <c r="A45" s="174"/>
      <c r="B45" s="9" t="s">
        <v>19</v>
      </c>
      <c r="C45" s="24">
        <v>1285.1012000000001</v>
      </c>
      <c r="D45" s="24">
        <f>1607.45862888</f>
        <v>1607.4586288800001</v>
      </c>
      <c r="E45" s="24">
        <v>857.52229999999997</v>
      </c>
      <c r="F45" s="24">
        <v>365.13330000000002</v>
      </c>
      <c r="G45" s="24">
        <v>8.5180299999999995</v>
      </c>
      <c r="H45" s="24">
        <v>6.19512967</v>
      </c>
      <c r="I45" s="24">
        <v>1.0569150300000001</v>
      </c>
      <c r="J45" s="24">
        <v>0.430226</v>
      </c>
      <c r="K45" s="24">
        <v>0.53791800000000001</v>
      </c>
      <c r="L45" s="24">
        <v>349.27752043999999</v>
      </c>
      <c r="M45" s="24">
        <v>837.00204649</v>
      </c>
      <c r="N45" s="24">
        <v>1300.62701631</v>
      </c>
      <c r="O45" s="25">
        <f>SUM(C45:N45)</f>
        <v>6618.8602308199997</v>
      </c>
    </row>
    <row r="46" spans="1:15" x14ac:dyDescent="0.3">
      <c r="A46" s="174"/>
      <c r="B46" s="9" t="s">
        <v>20</v>
      </c>
      <c r="C46" s="24">
        <v>30891.398000000001</v>
      </c>
      <c r="D46" s="24">
        <f>SUM(D43:D45)</f>
        <v>36290.343283019996</v>
      </c>
      <c r="E46" s="24">
        <v>23189.937000000002</v>
      </c>
      <c r="F46" s="24">
        <v>12120.57</v>
      </c>
      <c r="G46" s="24">
        <v>185.25</v>
      </c>
      <c r="H46" s="24">
        <v>117.63535919</v>
      </c>
      <c r="I46" s="24">
        <v>77.459085959999996</v>
      </c>
      <c r="J46" s="24">
        <v>97.206820050000005</v>
      </c>
      <c r="K46" s="24">
        <f t="shared" ref="K46:L46" si="5">SUM(K43:K45)</f>
        <v>127.111598</v>
      </c>
      <c r="L46" s="24">
        <f t="shared" si="5"/>
        <v>12492.87386564</v>
      </c>
      <c r="M46" s="24">
        <f t="shared" ref="M46" si="6">SUM(M43:M45)</f>
        <v>22459.014787159998</v>
      </c>
      <c r="N46" s="24">
        <f>SUM(N43:N45)</f>
        <v>31987.841727430001</v>
      </c>
      <c r="O46" s="25">
        <f>SUM(O43:O45)</f>
        <v>170036.63965644999</v>
      </c>
    </row>
    <row r="47" spans="1:15" x14ac:dyDescent="0.3">
      <c r="A47" s="175"/>
      <c r="B47" s="12" t="s">
        <v>26</v>
      </c>
      <c r="C47" s="29">
        <v>2.2999999999999998</v>
      </c>
      <c r="D47" s="29">
        <v>-2.9</v>
      </c>
      <c r="E47" s="29">
        <v>8.1</v>
      </c>
      <c r="F47" s="29">
        <v>10.7</v>
      </c>
      <c r="G47" s="29">
        <v>13.1</v>
      </c>
      <c r="H47" s="29">
        <v>20.2</v>
      </c>
      <c r="I47" s="29">
        <v>22.9</v>
      </c>
      <c r="J47" s="29">
        <v>21.4</v>
      </c>
      <c r="K47" s="29">
        <v>17.7</v>
      </c>
      <c r="L47" s="29">
        <v>9.1999999999999993</v>
      </c>
      <c r="M47" s="29">
        <v>7.2</v>
      </c>
      <c r="N47" s="29">
        <v>2</v>
      </c>
      <c r="O47" s="29"/>
    </row>
    <row r="48" spans="1:15" x14ac:dyDescent="0.3">
      <c r="A48" s="21" t="s">
        <v>13</v>
      </c>
      <c r="B48" s="22" t="s">
        <v>14</v>
      </c>
      <c r="C48" s="21" t="s">
        <v>0</v>
      </c>
      <c r="D48" s="21" t="s">
        <v>1</v>
      </c>
      <c r="E48" s="21" t="s">
        <v>2</v>
      </c>
      <c r="F48" s="21" t="s">
        <v>3</v>
      </c>
      <c r="G48" s="21" t="s">
        <v>4</v>
      </c>
      <c r="H48" s="21" t="s">
        <v>5</v>
      </c>
      <c r="I48" s="21" t="s">
        <v>6</v>
      </c>
      <c r="J48" s="21" t="s">
        <v>7</v>
      </c>
      <c r="K48" s="37" t="s">
        <v>8</v>
      </c>
      <c r="L48" s="21" t="s">
        <v>9</v>
      </c>
      <c r="M48" s="21" t="s">
        <v>10</v>
      </c>
      <c r="N48" s="21" t="s">
        <v>11</v>
      </c>
      <c r="O48" s="23" t="s">
        <v>59</v>
      </c>
    </row>
    <row r="49" spans="1:15" x14ac:dyDescent="0.3">
      <c r="A49" s="173">
        <v>2026</v>
      </c>
      <c r="B49" s="9" t="s">
        <v>16</v>
      </c>
      <c r="C49" s="24">
        <v>31877.808924140001</v>
      </c>
      <c r="D49" s="24">
        <v>26100.215219000002</v>
      </c>
      <c r="E49" s="24"/>
      <c r="F49" s="24"/>
      <c r="G49" s="24"/>
      <c r="H49" s="24"/>
      <c r="I49" s="24"/>
      <c r="J49" s="24"/>
      <c r="K49" s="24"/>
      <c r="L49" s="24"/>
      <c r="M49" s="24"/>
      <c r="N49" s="24"/>
      <c r="O49" s="25">
        <f>SUM(C49:N49)</f>
        <v>57978.024143140006</v>
      </c>
    </row>
    <row r="50" spans="1:15" x14ac:dyDescent="0.3">
      <c r="A50" s="174"/>
      <c r="B50" s="9" t="s">
        <v>18</v>
      </c>
      <c r="C50" s="24">
        <v>10658.301470410001</v>
      </c>
      <c r="D50" s="24">
        <v>8488.7937270000002</v>
      </c>
      <c r="E50" s="24"/>
      <c r="F50" s="24"/>
      <c r="G50" s="24"/>
      <c r="H50" s="24"/>
      <c r="I50" s="24"/>
      <c r="J50" s="24"/>
      <c r="K50" s="24"/>
      <c r="L50" s="24"/>
      <c r="M50" s="24"/>
      <c r="N50" s="24"/>
      <c r="O50" s="25">
        <f t="shared" ref="O50:O52" si="7">SUM(C50:N50)</f>
        <v>19147.095197410003</v>
      </c>
    </row>
    <row r="51" spans="1:15" x14ac:dyDescent="0.3">
      <c r="A51" s="174"/>
      <c r="B51" s="9" t="s">
        <v>19</v>
      </c>
      <c r="C51" s="24">
        <v>2078.5496520000002</v>
      </c>
      <c r="D51" s="24">
        <v>1691.927956</v>
      </c>
      <c r="E51" s="24"/>
      <c r="F51" s="24"/>
      <c r="G51" s="24"/>
      <c r="H51" s="24"/>
      <c r="I51" s="24"/>
      <c r="J51" s="24"/>
      <c r="K51" s="24"/>
      <c r="L51" s="24"/>
      <c r="M51" s="24"/>
      <c r="N51" s="24"/>
      <c r="O51" s="25">
        <f t="shared" si="7"/>
        <v>3770.4776080000001</v>
      </c>
    </row>
    <row r="52" spans="1:15" x14ac:dyDescent="0.3">
      <c r="A52" s="174"/>
      <c r="B52" s="9" t="s">
        <v>20</v>
      </c>
      <c r="C52" s="24">
        <f>SUM(C49:C51)</f>
        <v>44614.660046550001</v>
      </c>
      <c r="D52" s="24">
        <f>SUM(D49:D51)</f>
        <v>36280.936902000001</v>
      </c>
      <c r="E52" s="24"/>
      <c r="F52" s="24"/>
      <c r="G52" s="24"/>
      <c r="H52" s="24"/>
      <c r="I52" s="24"/>
      <c r="J52" s="24"/>
      <c r="K52" s="24"/>
      <c r="L52" s="24"/>
      <c r="M52" s="24"/>
      <c r="N52" s="24"/>
      <c r="O52" s="25">
        <f t="shared" si="7"/>
        <v>80895.596948549995</v>
      </c>
    </row>
    <row r="53" spans="1:15" x14ac:dyDescent="0.3">
      <c r="A53" s="175"/>
      <c r="B53" s="12" t="s">
        <v>26</v>
      </c>
      <c r="C53" s="29">
        <v>-5</v>
      </c>
      <c r="D53" s="29">
        <v>-2.23</v>
      </c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</row>
    <row r="54" spans="1:15" ht="14.7" customHeight="1" x14ac:dyDescent="0.3">
      <c r="A54"/>
      <c r="B54"/>
      <c r="C54"/>
      <c r="D54"/>
      <c r="E54"/>
      <c r="F54"/>
      <c r="G54"/>
      <c r="H54"/>
      <c r="I54"/>
      <c r="J54"/>
      <c r="K54"/>
      <c r="L54"/>
      <c r="M54"/>
      <c r="N54"/>
      <c r="O54"/>
    </row>
    <row r="55" spans="1:15" ht="14.7" customHeight="1" x14ac:dyDescent="0.3">
      <c r="A55"/>
      <c r="B55"/>
      <c r="C55"/>
      <c r="D55"/>
      <c r="E55"/>
      <c r="F55"/>
      <c r="G55"/>
      <c r="H55"/>
      <c r="I55"/>
      <c r="J55"/>
      <c r="K55"/>
      <c r="L55"/>
      <c r="M55"/>
      <c r="N55"/>
      <c r="O55"/>
    </row>
    <row r="56" spans="1:15" ht="14.7" customHeight="1" x14ac:dyDescent="0.3">
      <c r="A56" s="196" t="s">
        <v>27</v>
      </c>
      <c r="B56" s="197"/>
      <c r="C56" s="197"/>
      <c r="D56" s="197"/>
      <c r="E56" s="197"/>
      <c r="F56" s="197"/>
      <c r="G56" s="197"/>
      <c r="H56" s="197"/>
      <c r="I56" s="197"/>
      <c r="J56" s="197"/>
      <c r="K56" s="197"/>
      <c r="L56" s="197"/>
      <c r="M56" s="197"/>
      <c r="N56" s="197"/>
      <c r="O56" s="198"/>
    </row>
    <row r="57" spans="1:15" x14ac:dyDescent="0.3">
      <c r="A57" s="21" t="s">
        <v>13</v>
      </c>
      <c r="B57" s="22" t="s">
        <v>14</v>
      </c>
      <c r="C57" s="21" t="s">
        <v>0</v>
      </c>
      <c r="D57" s="21" t="s">
        <v>1</v>
      </c>
      <c r="E57" s="21" t="s">
        <v>2</v>
      </c>
      <c r="F57" s="21" t="s">
        <v>3</v>
      </c>
      <c r="G57" s="21" t="s">
        <v>4</v>
      </c>
      <c r="H57" s="21" t="s">
        <v>5</v>
      </c>
      <c r="I57" s="21" t="s">
        <v>6</v>
      </c>
      <c r="J57" s="21" t="s">
        <v>7</v>
      </c>
      <c r="K57" s="21" t="s">
        <v>8</v>
      </c>
      <c r="L57" s="21" t="s">
        <v>9</v>
      </c>
      <c r="M57" s="21" t="s">
        <v>10</v>
      </c>
      <c r="N57" s="21" t="s">
        <v>11</v>
      </c>
      <c r="O57" s="23" t="s">
        <v>15</v>
      </c>
    </row>
    <row r="58" spans="1:15" x14ac:dyDescent="0.3">
      <c r="A58" s="173">
        <v>2019</v>
      </c>
      <c r="B58" s="9" t="s">
        <v>16</v>
      </c>
      <c r="C58" s="24">
        <v>208082.70199999999</v>
      </c>
      <c r="D58" s="24">
        <v>186679.45800000001</v>
      </c>
      <c r="E58" s="24">
        <v>147304.386</v>
      </c>
      <c r="F58" s="24">
        <v>43991.28</v>
      </c>
      <c r="G58" s="24">
        <v>15342.905000000001</v>
      </c>
      <c r="H58" s="24">
        <v>11114.287</v>
      </c>
      <c r="I58" s="24">
        <v>11173.636</v>
      </c>
      <c r="J58" s="24">
        <v>10077.838</v>
      </c>
      <c r="K58" s="24">
        <v>12482.727999999999</v>
      </c>
      <c r="L58" s="24">
        <v>19035.884999999998</v>
      </c>
      <c r="M58" s="24">
        <v>112201.11</v>
      </c>
      <c r="N58" s="24">
        <v>176098.524</v>
      </c>
      <c r="O58" s="25">
        <f>SUM(C58:N58)</f>
        <v>953584.73900000018</v>
      </c>
    </row>
    <row r="59" spans="1:15" x14ac:dyDescent="0.3">
      <c r="A59" s="174"/>
      <c r="B59" s="9" t="s">
        <v>18</v>
      </c>
      <c r="C59" s="24">
        <v>39102.455000000002</v>
      </c>
      <c r="D59" s="24">
        <v>33299.828999999998</v>
      </c>
      <c r="E59" s="24">
        <v>24444.893</v>
      </c>
      <c r="F59" s="24">
        <v>9628.3009999999995</v>
      </c>
      <c r="G59" s="24">
        <v>1011.6180000000001</v>
      </c>
      <c r="H59" s="24">
        <v>555.62199999999996</v>
      </c>
      <c r="I59" s="24">
        <v>403.68900000000002</v>
      </c>
      <c r="J59" s="24">
        <v>341.74799999999999</v>
      </c>
      <c r="K59" s="24">
        <v>698.83500000000004</v>
      </c>
      <c r="L59" s="24">
        <v>2734.1959999999999</v>
      </c>
      <c r="M59" s="24">
        <v>18480.296999999999</v>
      </c>
      <c r="N59" s="24">
        <v>29938.831999999999</v>
      </c>
      <c r="O59" s="25">
        <f>SUM(C59:N59)</f>
        <v>160640.315</v>
      </c>
    </row>
    <row r="60" spans="1:15" x14ac:dyDescent="0.3">
      <c r="A60" s="174"/>
      <c r="B60" s="9" t="s">
        <v>19</v>
      </c>
      <c r="C60" s="24">
        <v>29525.048999999999</v>
      </c>
      <c r="D60" s="24">
        <v>25229.752</v>
      </c>
      <c r="E60" s="24">
        <v>16383.349</v>
      </c>
      <c r="F60" s="24">
        <v>5598.6019999999999</v>
      </c>
      <c r="G60" s="24">
        <v>793.55799999999999</v>
      </c>
      <c r="H60" s="24">
        <v>539.18600000000004</v>
      </c>
      <c r="I60" s="24">
        <v>401.02499999999998</v>
      </c>
      <c r="J60" s="24">
        <v>339.88299999999998</v>
      </c>
      <c r="K60" s="24">
        <v>404.58600000000001</v>
      </c>
      <c r="L60" s="24">
        <v>1515.8610000000001</v>
      </c>
      <c r="M60" s="24">
        <v>11307.789000000001</v>
      </c>
      <c r="N60" s="24">
        <v>21851.077000000001</v>
      </c>
      <c r="O60" s="25">
        <f>SUM(C60:N60)</f>
        <v>113889.717</v>
      </c>
    </row>
    <row r="61" spans="1:15" x14ac:dyDescent="0.3">
      <c r="A61" s="174"/>
      <c r="B61" s="9" t="s">
        <v>20</v>
      </c>
      <c r="C61" s="24">
        <f t="shared" ref="C61:O61" si="8">SUM(C58:C60)</f>
        <v>276710.20600000001</v>
      </c>
      <c r="D61" s="24">
        <f t="shared" si="8"/>
        <v>245209.03900000002</v>
      </c>
      <c r="E61" s="24">
        <f t="shared" si="8"/>
        <v>188132.628</v>
      </c>
      <c r="F61" s="24">
        <f t="shared" si="8"/>
        <v>59218.182999999997</v>
      </c>
      <c r="G61" s="24">
        <f t="shared" si="8"/>
        <v>17148.081000000002</v>
      </c>
      <c r="H61" s="24">
        <f t="shared" si="8"/>
        <v>12209.094999999999</v>
      </c>
      <c r="I61" s="24">
        <f t="shared" si="8"/>
        <v>11978.35</v>
      </c>
      <c r="J61" s="24">
        <f t="shared" si="8"/>
        <v>10759.468999999999</v>
      </c>
      <c r="K61" s="24">
        <f t="shared" si="8"/>
        <v>13586.148999999998</v>
      </c>
      <c r="L61" s="24">
        <f t="shared" si="8"/>
        <v>23285.941999999999</v>
      </c>
      <c r="M61" s="24">
        <f t="shared" si="8"/>
        <v>141989.196</v>
      </c>
      <c r="N61" s="24">
        <f t="shared" si="8"/>
        <v>227888.43299999999</v>
      </c>
      <c r="O61" s="25">
        <f t="shared" si="8"/>
        <v>1228114.7710000002</v>
      </c>
    </row>
    <row r="62" spans="1:15" x14ac:dyDescent="0.3">
      <c r="A62" s="175"/>
      <c r="B62" s="12" t="s">
        <v>26</v>
      </c>
      <c r="C62" s="29">
        <v>-2.6</v>
      </c>
      <c r="D62" s="29">
        <v>2.2999999999999998</v>
      </c>
      <c r="E62" s="29">
        <v>7.4</v>
      </c>
      <c r="F62" s="29">
        <v>10.6</v>
      </c>
      <c r="G62" s="29">
        <v>17</v>
      </c>
      <c r="H62" s="29">
        <v>23.5</v>
      </c>
      <c r="I62" s="29">
        <v>22.2</v>
      </c>
      <c r="J62" s="29">
        <v>23.8</v>
      </c>
      <c r="K62" s="29">
        <v>18.600000000000001</v>
      </c>
      <c r="L62" s="29">
        <v>12.3</v>
      </c>
      <c r="M62" s="29">
        <v>8</v>
      </c>
      <c r="N62" s="29">
        <v>3.5</v>
      </c>
      <c r="O62" s="29"/>
    </row>
    <row r="63" spans="1:15" x14ac:dyDescent="0.3">
      <c r="A63" s="21" t="s">
        <v>13</v>
      </c>
      <c r="B63" s="22" t="s">
        <v>14</v>
      </c>
      <c r="C63" s="21" t="s">
        <v>0</v>
      </c>
      <c r="D63" s="21" t="s">
        <v>1</v>
      </c>
      <c r="E63" s="21" t="s">
        <v>2</v>
      </c>
      <c r="F63" s="21" t="s">
        <v>3</v>
      </c>
      <c r="G63" s="21" t="s">
        <v>4</v>
      </c>
      <c r="H63" s="21" t="s">
        <v>5</v>
      </c>
      <c r="I63" s="21" t="s">
        <v>6</v>
      </c>
      <c r="J63" s="21" t="s">
        <v>7</v>
      </c>
      <c r="K63" s="21" t="s">
        <v>8</v>
      </c>
      <c r="L63" s="21" t="s">
        <v>9</v>
      </c>
      <c r="M63" s="21" t="s">
        <v>10</v>
      </c>
      <c r="N63" s="21" t="s">
        <v>11</v>
      </c>
      <c r="O63" s="23" t="s">
        <v>21</v>
      </c>
    </row>
    <row r="64" spans="1:15" x14ac:dyDescent="0.3">
      <c r="A64" s="173">
        <v>2020</v>
      </c>
      <c r="B64" s="9" t="s">
        <v>16</v>
      </c>
      <c r="C64" s="24">
        <v>206471.223</v>
      </c>
      <c r="D64" s="24">
        <v>152011.81200000001</v>
      </c>
      <c r="E64" s="24">
        <v>118867.925</v>
      </c>
      <c r="F64" s="24">
        <v>67663.532000000007</v>
      </c>
      <c r="G64" s="24">
        <v>14558.821</v>
      </c>
      <c r="H64" s="24">
        <v>13797.297</v>
      </c>
      <c r="I64" s="24">
        <v>10828.109</v>
      </c>
      <c r="J64" s="24">
        <v>8780.2810000000009</v>
      </c>
      <c r="K64" s="24">
        <v>12721.138999999999</v>
      </c>
      <c r="L64" s="24">
        <v>14073.307000000001</v>
      </c>
      <c r="M64" s="24">
        <v>149555.99900000001</v>
      </c>
      <c r="N64" s="24">
        <v>188951.019</v>
      </c>
      <c r="O64" s="25">
        <f>SUM(C64:N64)</f>
        <v>958280.46400000004</v>
      </c>
    </row>
    <row r="65" spans="1:15" x14ac:dyDescent="0.3">
      <c r="A65" s="174"/>
      <c r="B65" s="9" t="s">
        <v>18</v>
      </c>
      <c r="C65" s="24">
        <v>36489.684999999998</v>
      </c>
      <c r="D65" s="24">
        <v>27931.891</v>
      </c>
      <c r="E65" s="24">
        <v>16846.169999999998</v>
      </c>
      <c r="F65" s="24">
        <v>3051.9940000000001</v>
      </c>
      <c r="G65" s="24">
        <v>174.33099999999999</v>
      </c>
      <c r="H65" s="24">
        <v>161.26</v>
      </c>
      <c r="I65" s="24">
        <v>129.12100000000001</v>
      </c>
      <c r="J65" s="24">
        <v>103.983</v>
      </c>
      <c r="K65" s="24">
        <v>426.47500000000002</v>
      </c>
      <c r="L65" s="24">
        <v>2341.3649999999998</v>
      </c>
      <c r="M65" s="24">
        <v>23305.95</v>
      </c>
      <c r="N65" s="24">
        <v>34178.328999999998</v>
      </c>
      <c r="O65" s="25">
        <f>SUM(C65:N65)</f>
        <v>145140.554</v>
      </c>
    </row>
    <row r="66" spans="1:15" x14ac:dyDescent="0.3">
      <c r="A66" s="174"/>
      <c r="B66" s="9" t="s">
        <v>19</v>
      </c>
      <c r="C66" s="24">
        <v>27449.871999999999</v>
      </c>
      <c r="D66" s="24">
        <v>20439.420999999998</v>
      </c>
      <c r="E66" s="24">
        <v>12059.788</v>
      </c>
      <c r="F66" s="24">
        <v>5506.1459999999997</v>
      </c>
      <c r="G66" s="24">
        <v>1338.117</v>
      </c>
      <c r="H66" s="24">
        <v>840.87300000000005</v>
      </c>
      <c r="I66" s="24">
        <v>384.88799999999998</v>
      </c>
      <c r="J66" s="24">
        <v>324.30099999999999</v>
      </c>
      <c r="K66" s="24">
        <v>435.226</v>
      </c>
      <c r="L66" s="24">
        <v>1202.761</v>
      </c>
      <c r="M66" s="24">
        <v>14603.992</v>
      </c>
      <c r="N66" s="24">
        <v>25194.621999999999</v>
      </c>
      <c r="O66" s="25">
        <f>SUM(C66:N66)</f>
        <v>109780.00700000001</v>
      </c>
    </row>
    <row r="67" spans="1:15" x14ac:dyDescent="0.3">
      <c r="A67" s="174"/>
      <c r="B67" s="9" t="s">
        <v>20</v>
      </c>
      <c r="C67" s="24">
        <f t="shared" ref="C67:O67" si="9">SUM(C64:C66)</f>
        <v>270410.77999999997</v>
      </c>
      <c r="D67" s="24">
        <f t="shared" si="9"/>
        <v>200383.12400000001</v>
      </c>
      <c r="E67" s="24">
        <f t="shared" si="9"/>
        <v>147773.883</v>
      </c>
      <c r="F67" s="24">
        <f t="shared" si="9"/>
        <v>76221.672000000006</v>
      </c>
      <c r="G67" s="24">
        <f t="shared" si="9"/>
        <v>16071.269</v>
      </c>
      <c r="H67" s="24">
        <f t="shared" si="9"/>
        <v>14799.43</v>
      </c>
      <c r="I67" s="24">
        <f t="shared" si="9"/>
        <v>11342.118</v>
      </c>
      <c r="J67" s="24">
        <f t="shared" si="9"/>
        <v>9208.5650000000005</v>
      </c>
      <c r="K67" s="24">
        <f t="shared" si="9"/>
        <v>13582.84</v>
      </c>
      <c r="L67" s="24">
        <f t="shared" si="9"/>
        <v>17617.432999999997</v>
      </c>
      <c r="M67" s="24">
        <f t="shared" si="9"/>
        <v>187465.94100000002</v>
      </c>
      <c r="N67" s="24">
        <f t="shared" si="9"/>
        <v>248323.97</v>
      </c>
      <c r="O67" s="25">
        <f t="shared" si="9"/>
        <v>1213201.0250000001</v>
      </c>
    </row>
    <row r="68" spans="1:15" x14ac:dyDescent="0.3">
      <c r="A68" s="175"/>
      <c r="B68" s="12" t="s">
        <v>26</v>
      </c>
      <c r="C68" s="29">
        <v>1.5</v>
      </c>
      <c r="D68" s="29">
        <v>4.5999999999999996</v>
      </c>
      <c r="E68" s="29">
        <v>8.4</v>
      </c>
      <c r="F68" s="29">
        <v>11.8</v>
      </c>
      <c r="G68" s="29">
        <v>14.4</v>
      </c>
      <c r="H68" s="29">
        <v>21.8</v>
      </c>
      <c r="I68" s="29">
        <v>23.7</v>
      </c>
      <c r="J68" s="29">
        <v>24</v>
      </c>
      <c r="K68" s="29">
        <v>20.8</v>
      </c>
      <c r="L68" s="29">
        <v>14.6</v>
      </c>
      <c r="M68" s="29">
        <v>4.8</v>
      </c>
      <c r="N68" s="29">
        <v>1.8</v>
      </c>
      <c r="O68" s="29"/>
    </row>
    <row r="69" spans="1:15" x14ac:dyDescent="0.3">
      <c r="A69" s="21" t="s">
        <v>13</v>
      </c>
      <c r="B69" s="22" t="s">
        <v>14</v>
      </c>
      <c r="C69" s="21" t="s">
        <v>0</v>
      </c>
      <c r="D69" s="21" t="s">
        <v>1</v>
      </c>
      <c r="E69" s="21" t="s">
        <v>2</v>
      </c>
      <c r="F69" s="21" t="s">
        <v>3</v>
      </c>
      <c r="G69" s="21" t="s">
        <v>4</v>
      </c>
      <c r="H69" s="21" t="s">
        <v>5</v>
      </c>
      <c r="I69" s="21" t="s">
        <v>6</v>
      </c>
      <c r="J69" s="21" t="s">
        <v>7</v>
      </c>
      <c r="K69" s="21" t="s">
        <v>8</v>
      </c>
      <c r="L69" s="21" t="s">
        <v>9</v>
      </c>
      <c r="M69" s="21" t="s">
        <v>10</v>
      </c>
      <c r="N69" s="21" t="s">
        <v>11</v>
      </c>
      <c r="O69" s="23" t="s">
        <v>22</v>
      </c>
    </row>
    <row r="70" spans="1:15" x14ac:dyDescent="0.3">
      <c r="A70" s="173">
        <v>2021</v>
      </c>
      <c r="B70" s="9" t="s">
        <v>16</v>
      </c>
      <c r="C70" s="24">
        <v>198630.66399999999</v>
      </c>
      <c r="D70" s="24">
        <v>203758.85500000001</v>
      </c>
      <c r="E70" s="24">
        <v>174944.58300000001</v>
      </c>
      <c r="F70" s="24">
        <v>93033.528000000006</v>
      </c>
      <c r="G70" s="24">
        <v>15485.368</v>
      </c>
      <c r="H70" s="24">
        <v>12244.883</v>
      </c>
      <c r="I70" s="24">
        <v>10071.198</v>
      </c>
      <c r="J70" s="24">
        <v>8796.6260000000002</v>
      </c>
      <c r="K70" s="24">
        <v>11964.352999999999</v>
      </c>
      <c r="L70" s="24">
        <v>22025.460999999999</v>
      </c>
      <c r="M70" s="24">
        <v>147202.90900000001</v>
      </c>
      <c r="N70" s="24">
        <v>183102.48499999999</v>
      </c>
      <c r="O70" s="25">
        <f>SUM(C70:N70)</f>
        <v>1081260.9130000002</v>
      </c>
    </row>
    <row r="71" spans="1:15" x14ac:dyDescent="0.3">
      <c r="A71" s="174"/>
      <c r="B71" s="9" t="s">
        <v>18</v>
      </c>
      <c r="C71" s="24">
        <v>34726.353000000003</v>
      </c>
      <c r="D71" s="24">
        <v>37301.769999999997</v>
      </c>
      <c r="E71" s="24">
        <v>32016.666000000001</v>
      </c>
      <c r="F71" s="24">
        <v>14348.213</v>
      </c>
      <c r="G71" s="24">
        <v>969.45699999999999</v>
      </c>
      <c r="H71" s="24">
        <v>657.95100000000002</v>
      </c>
      <c r="I71" s="24">
        <v>360.66800000000001</v>
      </c>
      <c r="J71" s="24">
        <v>296.89400000000001</v>
      </c>
      <c r="K71" s="24">
        <v>714.91399999999999</v>
      </c>
      <c r="L71" s="24">
        <v>5219.7049999999999</v>
      </c>
      <c r="M71" s="24">
        <v>22877.289000000001</v>
      </c>
      <c r="N71" s="24">
        <v>32282.350999999999</v>
      </c>
      <c r="O71" s="25">
        <f>SUM(C71:N71)</f>
        <v>181772.231</v>
      </c>
    </row>
    <row r="72" spans="1:15" x14ac:dyDescent="0.3">
      <c r="A72" s="174"/>
      <c r="B72" s="9" t="s">
        <v>19</v>
      </c>
      <c r="C72" s="24">
        <v>25058.028999999999</v>
      </c>
      <c r="D72" s="24">
        <v>27419.285</v>
      </c>
      <c r="E72" s="24">
        <v>22223.282999999999</v>
      </c>
      <c r="F72" s="24">
        <v>8428.6929999999993</v>
      </c>
      <c r="G72" s="24">
        <v>769.78899999999999</v>
      </c>
      <c r="H72" s="24">
        <v>519.11300000000006</v>
      </c>
      <c r="I72" s="24">
        <v>425.09199999999998</v>
      </c>
      <c r="J72" s="24">
        <v>391.20600000000002</v>
      </c>
      <c r="K72" s="24">
        <v>543.70799999999997</v>
      </c>
      <c r="L72" s="24">
        <v>3541.6039999999998</v>
      </c>
      <c r="M72" s="24">
        <v>15891.88</v>
      </c>
      <c r="N72" s="24">
        <v>22839.896000000001</v>
      </c>
      <c r="O72" s="25">
        <f>SUM(C72:N72)</f>
        <v>128051.57800000001</v>
      </c>
    </row>
    <row r="73" spans="1:15" x14ac:dyDescent="0.3">
      <c r="A73" s="174"/>
      <c r="B73" s="9" t="s">
        <v>20</v>
      </c>
      <c r="C73" s="24">
        <f t="shared" ref="C73:O73" si="10">SUM(C70:C72)</f>
        <v>258415.046</v>
      </c>
      <c r="D73" s="24">
        <f t="shared" si="10"/>
        <v>268479.90999999997</v>
      </c>
      <c r="E73" s="24">
        <f t="shared" si="10"/>
        <v>229184.53200000001</v>
      </c>
      <c r="F73" s="24">
        <f t="shared" si="10"/>
        <v>115810.43400000001</v>
      </c>
      <c r="G73" s="24">
        <f t="shared" si="10"/>
        <v>17224.614000000001</v>
      </c>
      <c r="H73" s="24">
        <f t="shared" si="10"/>
        <v>13421.946999999998</v>
      </c>
      <c r="I73" s="24">
        <f t="shared" si="10"/>
        <v>10856.958000000001</v>
      </c>
      <c r="J73" s="24">
        <f t="shared" si="10"/>
        <v>9484.7260000000006</v>
      </c>
      <c r="K73" s="24">
        <f t="shared" si="10"/>
        <v>13222.975</v>
      </c>
      <c r="L73" s="24">
        <f t="shared" si="10"/>
        <v>30786.769999999997</v>
      </c>
      <c r="M73" s="24">
        <f t="shared" si="10"/>
        <v>185972.07800000001</v>
      </c>
      <c r="N73" s="24">
        <f t="shared" si="10"/>
        <v>238224.73199999999</v>
      </c>
      <c r="O73" s="25">
        <f t="shared" si="10"/>
        <v>1391084.7220000001</v>
      </c>
    </row>
    <row r="74" spans="1:15" x14ac:dyDescent="0.3">
      <c r="A74" s="175"/>
      <c r="B74" s="12" t="s">
        <v>26</v>
      </c>
      <c r="C74" s="29">
        <v>0.1</v>
      </c>
      <c r="D74" s="29">
        <v>-0.3</v>
      </c>
      <c r="E74" s="29">
        <v>3.8</v>
      </c>
      <c r="F74" s="29">
        <v>8.5</v>
      </c>
      <c r="G74" s="29">
        <v>15.3</v>
      </c>
      <c r="H74" s="29">
        <v>20.2</v>
      </c>
      <c r="I74" s="29">
        <v>24</v>
      </c>
      <c r="J74" s="29">
        <v>21.7</v>
      </c>
      <c r="K74" s="29">
        <v>15.7</v>
      </c>
      <c r="L74" s="29">
        <v>10.199999999999999</v>
      </c>
      <c r="M74" s="29">
        <v>6.9</v>
      </c>
      <c r="N74" s="29">
        <v>0.8</v>
      </c>
      <c r="O74" s="29"/>
    </row>
    <row r="75" spans="1:15" x14ac:dyDescent="0.3">
      <c r="A75" s="21" t="s">
        <v>13</v>
      </c>
      <c r="B75" s="22" t="s">
        <v>14</v>
      </c>
      <c r="C75" s="21" t="s">
        <v>0</v>
      </c>
      <c r="D75" s="21" t="s">
        <v>1</v>
      </c>
      <c r="E75" s="21" t="s">
        <v>2</v>
      </c>
      <c r="F75" s="21" t="s">
        <v>3</v>
      </c>
      <c r="G75" s="21" t="s">
        <v>4</v>
      </c>
      <c r="H75" s="21" t="s">
        <v>5</v>
      </c>
      <c r="I75" s="21" t="s">
        <v>6</v>
      </c>
      <c r="J75" s="21" t="s">
        <v>7</v>
      </c>
      <c r="K75" s="21" t="s">
        <v>8</v>
      </c>
      <c r="L75" s="21" t="s">
        <v>9</v>
      </c>
      <c r="M75" s="21" t="s">
        <v>10</v>
      </c>
      <c r="N75" s="21" t="s">
        <v>11</v>
      </c>
      <c r="O75" s="23" t="s">
        <v>23</v>
      </c>
    </row>
    <row r="76" spans="1:15" x14ac:dyDescent="0.3">
      <c r="A76" s="173">
        <v>2022</v>
      </c>
      <c r="B76" s="9" t="s">
        <v>16</v>
      </c>
      <c r="C76" s="24">
        <v>193303.883</v>
      </c>
      <c r="D76" s="24">
        <v>161233.432</v>
      </c>
      <c r="E76" s="24">
        <v>170060.72500000001</v>
      </c>
      <c r="F76" s="24">
        <v>14749.867</v>
      </c>
      <c r="G76" s="24">
        <v>15033.175999999999</v>
      </c>
      <c r="H76" s="24">
        <v>10837.368</v>
      </c>
      <c r="I76" s="24">
        <v>8541.4480000000003</v>
      </c>
      <c r="J76" s="24">
        <v>8989.7870000000003</v>
      </c>
      <c r="K76" s="24">
        <v>11288.172</v>
      </c>
      <c r="L76" s="24">
        <v>13014.78</v>
      </c>
      <c r="M76" s="24">
        <v>103120.141</v>
      </c>
      <c r="N76" s="24">
        <v>173291.49799999999</v>
      </c>
      <c r="O76" s="25">
        <f>SUM(C76:N76)</f>
        <v>883464.27700000012</v>
      </c>
    </row>
    <row r="77" spans="1:15" x14ac:dyDescent="0.3">
      <c r="A77" s="174"/>
      <c r="B77" s="9" t="s">
        <v>18</v>
      </c>
      <c r="C77" s="24">
        <v>32958.178</v>
      </c>
      <c r="D77" s="24">
        <v>28446.749</v>
      </c>
      <c r="E77" s="24">
        <v>27376.447</v>
      </c>
      <c r="F77" s="24">
        <v>3222.3939999999998</v>
      </c>
      <c r="G77" s="24">
        <v>955.43600000000004</v>
      </c>
      <c r="H77" s="24">
        <v>593.19500000000005</v>
      </c>
      <c r="I77" s="24">
        <v>350.89400000000001</v>
      </c>
      <c r="J77" s="24">
        <v>444.19799999999998</v>
      </c>
      <c r="K77" s="24">
        <v>720.14099999999996</v>
      </c>
      <c r="L77" s="24">
        <v>2718.6849999999999</v>
      </c>
      <c r="M77" s="24">
        <v>19065.393</v>
      </c>
      <c r="N77" s="24">
        <v>31332.659</v>
      </c>
      <c r="O77" s="25">
        <f>SUM(C77:N77)</f>
        <v>148184.36900000001</v>
      </c>
    </row>
    <row r="78" spans="1:15" x14ac:dyDescent="0.3">
      <c r="A78" s="174"/>
      <c r="B78" s="9" t="s">
        <v>19</v>
      </c>
      <c r="C78" s="24">
        <v>24345.080999999998</v>
      </c>
      <c r="D78" s="24">
        <v>19967.618999999999</v>
      </c>
      <c r="E78" s="24">
        <v>19011.864000000001</v>
      </c>
      <c r="F78" s="24">
        <v>2166.0540000000001</v>
      </c>
      <c r="G78" s="24">
        <v>753.024</v>
      </c>
      <c r="H78" s="24">
        <v>510.80599999999998</v>
      </c>
      <c r="I78" s="24">
        <v>375.44299999999998</v>
      </c>
      <c r="J78" s="24">
        <v>365.08800000000002</v>
      </c>
      <c r="K78" s="24">
        <v>450.03</v>
      </c>
      <c r="L78" s="24">
        <v>1053.375</v>
      </c>
      <c r="M78" s="24">
        <v>10447.448</v>
      </c>
      <c r="N78" s="24">
        <v>20678.006000000001</v>
      </c>
      <c r="O78" s="25">
        <f>SUM(C78:N78)</f>
        <v>100123.83800000002</v>
      </c>
    </row>
    <row r="79" spans="1:15" x14ac:dyDescent="0.3">
      <c r="A79" s="174"/>
      <c r="B79" s="9" t="s">
        <v>20</v>
      </c>
      <c r="C79" s="24">
        <f t="shared" ref="C79:O79" si="11">SUM(C76:C78)</f>
        <v>250607.14199999999</v>
      </c>
      <c r="D79" s="24">
        <f t="shared" si="11"/>
        <v>209647.80000000002</v>
      </c>
      <c r="E79" s="24">
        <f t="shared" si="11"/>
        <v>216449.03600000002</v>
      </c>
      <c r="F79" s="24">
        <f t="shared" si="11"/>
        <v>20138.314999999999</v>
      </c>
      <c r="G79" s="24">
        <f t="shared" si="11"/>
        <v>16741.635999999999</v>
      </c>
      <c r="H79" s="24">
        <f t="shared" si="11"/>
        <v>11941.369000000001</v>
      </c>
      <c r="I79" s="24">
        <f t="shared" si="11"/>
        <v>9267.7849999999999</v>
      </c>
      <c r="J79" s="24">
        <f t="shared" si="11"/>
        <v>9799.0730000000003</v>
      </c>
      <c r="K79" s="24">
        <f t="shared" si="11"/>
        <v>12458.343000000001</v>
      </c>
      <c r="L79" s="24">
        <f t="shared" si="11"/>
        <v>16786.84</v>
      </c>
      <c r="M79" s="24">
        <f t="shared" si="11"/>
        <v>132632.98199999999</v>
      </c>
      <c r="N79" s="24">
        <f t="shared" si="11"/>
        <v>225302.163</v>
      </c>
      <c r="O79" s="25">
        <f t="shared" si="11"/>
        <v>1131772.4840000002</v>
      </c>
    </row>
    <row r="80" spans="1:15" x14ac:dyDescent="0.3">
      <c r="A80" s="175"/>
      <c r="B80" s="12" t="s">
        <v>26</v>
      </c>
      <c r="C80" s="29">
        <v>0.2</v>
      </c>
      <c r="D80" s="29">
        <v>3.6</v>
      </c>
      <c r="E80" s="29">
        <v>3.7</v>
      </c>
      <c r="F80" s="29">
        <v>10.6</v>
      </c>
      <c r="G80" s="29">
        <v>16.8</v>
      </c>
      <c r="H80" s="29">
        <v>22.3</v>
      </c>
      <c r="I80" s="29">
        <v>23.6</v>
      </c>
      <c r="J80" s="29">
        <v>23.7</v>
      </c>
      <c r="K80" s="29">
        <v>16.100000000000001</v>
      </c>
      <c r="L80" s="29">
        <v>12.7</v>
      </c>
      <c r="M80" s="29">
        <v>5.8</v>
      </c>
      <c r="N80" s="29">
        <v>1.8</v>
      </c>
      <c r="O80" s="29"/>
    </row>
    <row r="81" spans="1:15" x14ac:dyDescent="0.3">
      <c r="A81" s="21" t="s">
        <v>13</v>
      </c>
      <c r="B81" s="22" t="s">
        <v>14</v>
      </c>
      <c r="C81" s="21" t="s">
        <v>0</v>
      </c>
      <c r="D81" s="21" t="s">
        <v>1</v>
      </c>
      <c r="E81" s="21" t="s">
        <v>2</v>
      </c>
      <c r="F81" s="21" t="s">
        <v>3</v>
      </c>
      <c r="G81" s="21" t="s">
        <v>4</v>
      </c>
      <c r="H81" s="21" t="s">
        <v>5</v>
      </c>
      <c r="I81" s="21" t="s">
        <v>6</v>
      </c>
      <c r="J81" s="21" t="s">
        <v>7</v>
      </c>
      <c r="K81" s="21" t="s">
        <v>8</v>
      </c>
      <c r="L81" s="21" t="s">
        <v>9</v>
      </c>
      <c r="M81" s="21" t="s">
        <v>10</v>
      </c>
      <c r="N81" s="21" t="s">
        <v>11</v>
      </c>
      <c r="O81" s="23" t="s">
        <v>32</v>
      </c>
    </row>
    <row r="82" spans="1:15" x14ac:dyDescent="0.3">
      <c r="A82" s="173">
        <v>2023</v>
      </c>
      <c r="B82" s="9" t="s">
        <v>16</v>
      </c>
      <c r="C82" s="24">
        <v>165549.49799999999</v>
      </c>
      <c r="D82" s="24">
        <v>166871.038</v>
      </c>
      <c r="E82" s="24">
        <v>140671.30100000001</v>
      </c>
      <c r="F82" s="24">
        <v>44902.652999999998</v>
      </c>
      <c r="G82" s="24">
        <v>14849.86</v>
      </c>
      <c r="H82" s="24">
        <v>10220.498</v>
      </c>
      <c r="I82" s="24">
        <v>9296.8220000000001</v>
      </c>
      <c r="J82" s="24">
        <v>7020.3649999999998</v>
      </c>
      <c r="K82" s="24">
        <v>8470.7079999999987</v>
      </c>
      <c r="L82" s="24">
        <v>11410.635</v>
      </c>
      <c r="M82" s="24">
        <v>91231.77</v>
      </c>
      <c r="N82" s="24">
        <v>181311.62100000001</v>
      </c>
      <c r="O82" s="25">
        <f>SUM(C82:N82)</f>
        <v>851806.76900000009</v>
      </c>
    </row>
    <row r="83" spans="1:15" x14ac:dyDescent="0.3">
      <c r="A83" s="174"/>
      <c r="B83" s="9" t="s">
        <v>18</v>
      </c>
      <c r="C83" s="24">
        <v>28913.535000000003</v>
      </c>
      <c r="D83" s="24">
        <v>30079.271000000001</v>
      </c>
      <c r="E83" s="24">
        <v>21645.832999999999</v>
      </c>
      <c r="F83" s="24">
        <v>9053.5590000000011</v>
      </c>
      <c r="G83" s="24">
        <v>1182.721</v>
      </c>
      <c r="H83" s="24">
        <v>640.88400000000001</v>
      </c>
      <c r="I83" s="24">
        <v>430.65899999999999</v>
      </c>
      <c r="J83" s="24">
        <v>372.66899999999998</v>
      </c>
      <c r="K83" s="24">
        <v>650.17200000000003</v>
      </c>
      <c r="L83" s="24">
        <v>1077.951</v>
      </c>
      <c r="M83" s="24">
        <v>16548.598999999998</v>
      </c>
      <c r="N83" s="24">
        <v>31842.546000000002</v>
      </c>
      <c r="O83" s="25">
        <f>SUM(C83:N83)</f>
        <v>142438.39900000003</v>
      </c>
    </row>
    <row r="84" spans="1:15" x14ac:dyDescent="0.3">
      <c r="A84" s="174"/>
      <c r="B84" s="9" t="s">
        <v>19</v>
      </c>
      <c r="C84" s="24">
        <v>19672.949000000001</v>
      </c>
      <c r="D84" s="24">
        <v>19970.532999999999</v>
      </c>
      <c r="E84" s="24">
        <v>12907.388999999999</v>
      </c>
      <c r="F84" s="24">
        <v>5182.59</v>
      </c>
      <c r="G84" s="24">
        <v>834.83299999999997</v>
      </c>
      <c r="H84" s="24">
        <v>498.11900000000003</v>
      </c>
      <c r="I84" s="24">
        <v>411.14600000000002</v>
      </c>
      <c r="J84" s="24">
        <v>411.30200000000002</v>
      </c>
      <c r="K84" s="24">
        <v>393.25599999999997</v>
      </c>
      <c r="L84" s="24">
        <v>675.029</v>
      </c>
      <c r="M84" s="24">
        <v>9580.8240000000005</v>
      </c>
      <c r="N84" s="24">
        <v>21246.942000000003</v>
      </c>
      <c r="O84" s="25">
        <f>SUM(C84:N84)</f>
        <v>91784.912000000011</v>
      </c>
    </row>
    <row r="85" spans="1:15" x14ac:dyDescent="0.3">
      <c r="A85" s="174"/>
      <c r="B85" s="9" t="s">
        <v>20</v>
      </c>
      <c r="C85" s="24">
        <f t="shared" ref="C85:N85" si="12">SUM(C82:C84)</f>
        <v>214135.98199999999</v>
      </c>
      <c r="D85" s="24">
        <f t="shared" si="12"/>
        <v>216920.842</v>
      </c>
      <c r="E85" s="24">
        <f t="shared" si="12"/>
        <v>175224.52300000002</v>
      </c>
      <c r="F85" s="24">
        <f t="shared" si="12"/>
        <v>59138.801999999996</v>
      </c>
      <c r="G85" s="24">
        <f t="shared" si="12"/>
        <v>16867.414000000001</v>
      </c>
      <c r="H85" s="24">
        <f t="shared" si="12"/>
        <v>11359.501</v>
      </c>
      <c r="I85" s="24">
        <f t="shared" si="12"/>
        <v>10138.627</v>
      </c>
      <c r="J85" s="24">
        <f t="shared" si="12"/>
        <v>7804.3359999999993</v>
      </c>
      <c r="K85" s="24">
        <f t="shared" si="12"/>
        <v>9514.1359999999986</v>
      </c>
      <c r="L85" s="24">
        <f t="shared" si="12"/>
        <v>13163.615</v>
      </c>
      <c r="M85" s="24">
        <f t="shared" si="12"/>
        <v>117361.193</v>
      </c>
      <c r="N85" s="24">
        <f t="shared" si="12"/>
        <v>234401.10900000003</v>
      </c>
      <c r="O85" s="25">
        <f t="shared" ref="O85" si="13">SUM(O82:O84)</f>
        <v>1086030.08</v>
      </c>
    </row>
    <row r="86" spans="1:15" x14ac:dyDescent="0.3">
      <c r="A86" s="175"/>
      <c r="B86" s="12" t="s">
        <v>26</v>
      </c>
      <c r="C86" s="29">
        <v>2.1</v>
      </c>
      <c r="D86" s="29">
        <v>2</v>
      </c>
      <c r="E86" s="29">
        <v>6.7</v>
      </c>
      <c r="F86" s="29">
        <v>9.1999999999999993</v>
      </c>
      <c r="G86" s="29">
        <v>16.600000000000001</v>
      </c>
      <c r="H86" s="29">
        <v>21.3</v>
      </c>
      <c r="I86" s="29">
        <v>23.8</v>
      </c>
      <c r="J86" s="29">
        <v>25.5</v>
      </c>
      <c r="K86" s="29">
        <v>21</v>
      </c>
      <c r="L86" s="29">
        <v>15.1</v>
      </c>
      <c r="M86" s="29">
        <v>6.6</v>
      </c>
      <c r="N86" s="29">
        <v>2.9</v>
      </c>
      <c r="O86" s="29"/>
    </row>
    <row r="87" spans="1:15" x14ac:dyDescent="0.3">
      <c r="A87" s="21" t="s">
        <v>13</v>
      </c>
      <c r="B87" s="22" t="s">
        <v>14</v>
      </c>
      <c r="C87" s="21" t="s">
        <v>0</v>
      </c>
      <c r="D87" s="21" t="s">
        <v>1</v>
      </c>
      <c r="E87" s="21" t="s">
        <v>2</v>
      </c>
      <c r="F87" s="21" t="s">
        <v>3</v>
      </c>
      <c r="G87" s="21" t="s">
        <v>4</v>
      </c>
      <c r="H87" s="21" t="s">
        <v>5</v>
      </c>
      <c r="I87" s="21" t="s">
        <v>6</v>
      </c>
      <c r="J87" s="21" t="s">
        <v>7</v>
      </c>
      <c r="K87" s="21" t="s">
        <v>8</v>
      </c>
      <c r="L87" s="21" t="s">
        <v>9</v>
      </c>
      <c r="M87" s="21" t="s">
        <v>10</v>
      </c>
      <c r="N87" s="21" t="s">
        <v>11</v>
      </c>
      <c r="O87" s="23" t="s">
        <v>37</v>
      </c>
    </row>
    <row r="88" spans="1:15" x14ac:dyDescent="0.3">
      <c r="A88" s="173">
        <v>2024</v>
      </c>
      <c r="B88" s="9" t="s">
        <v>16</v>
      </c>
      <c r="C88" s="24">
        <v>186353.39199999999</v>
      </c>
      <c r="D88" s="24">
        <v>159602.61199999999</v>
      </c>
      <c r="E88" s="24">
        <v>152046.42499999999</v>
      </c>
      <c r="F88" s="24">
        <v>11710.914000000001</v>
      </c>
      <c r="G88" s="24">
        <v>11954.125</v>
      </c>
      <c r="H88" s="24">
        <v>9209.9869999999992</v>
      </c>
      <c r="I88" s="24">
        <v>8267.4429999999993</v>
      </c>
      <c r="J88" s="24">
        <v>7376.5770000000002</v>
      </c>
      <c r="K88" s="24">
        <v>8166.4279999999999</v>
      </c>
      <c r="L88" s="24">
        <v>26824.240000000002</v>
      </c>
      <c r="M88" s="24">
        <v>146108.73300000001</v>
      </c>
      <c r="N88" s="24">
        <v>197271.701</v>
      </c>
      <c r="O88" s="25">
        <f>SUM(C88:N88)</f>
        <v>924892.57699999993</v>
      </c>
    </row>
    <row r="89" spans="1:15" x14ac:dyDescent="0.3">
      <c r="A89" s="174"/>
      <c r="B89" s="9" t="s">
        <v>18</v>
      </c>
      <c r="C89" s="24">
        <v>34213.161999999997</v>
      </c>
      <c r="D89" s="24">
        <v>26817.063999999998</v>
      </c>
      <c r="E89" s="24">
        <v>25980.444</v>
      </c>
      <c r="F89" s="24">
        <v>1111.075</v>
      </c>
      <c r="G89" s="24">
        <v>903.12300000000005</v>
      </c>
      <c r="H89" s="24">
        <v>581.125</v>
      </c>
      <c r="I89" s="24">
        <v>344.63900000000001</v>
      </c>
      <c r="J89" s="24">
        <v>338.32</v>
      </c>
      <c r="K89" s="24">
        <v>678.54100000000005</v>
      </c>
      <c r="L89" s="24">
        <v>4535.0079999999998</v>
      </c>
      <c r="M89" s="24">
        <v>25361.016</v>
      </c>
      <c r="N89" s="24">
        <v>35278.023999999998</v>
      </c>
      <c r="O89" s="25">
        <f>SUM(C89:N89)</f>
        <v>156141.541</v>
      </c>
    </row>
    <row r="90" spans="1:15" x14ac:dyDescent="0.3">
      <c r="A90" s="174"/>
      <c r="B90" s="9" t="s">
        <v>19</v>
      </c>
      <c r="C90" s="24">
        <v>23464.611000000001</v>
      </c>
      <c r="D90" s="24">
        <v>17946.934000000001</v>
      </c>
      <c r="E90" s="24">
        <v>16308.723</v>
      </c>
      <c r="F90" s="24">
        <v>779.03099999999995</v>
      </c>
      <c r="G90" s="24">
        <v>630.40800000000002</v>
      </c>
      <c r="H90" s="24">
        <v>501.8</v>
      </c>
      <c r="I90" s="24">
        <v>468.61399999999998</v>
      </c>
      <c r="J90" s="24">
        <v>372.40300000000002</v>
      </c>
      <c r="K90" s="24">
        <v>411.43299999999999</v>
      </c>
      <c r="L90" s="24">
        <v>2850.348</v>
      </c>
      <c r="M90" s="24">
        <v>15810.182000000001</v>
      </c>
      <c r="N90" s="24">
        <v>23769.032999999999</v>
      </c>
      <c r="O90" s="25">
        <f>SUM(C90:N90)</f>
        <v>103313.51999999999</v>
      </c>
    </row>
    <row r="91" spans="1:15" x14ac:dyDescent="0.3">
      <c r="A91" s="174"/>
      <c r="B91" s="9" t="s">
        <v>20</v>
      </c>
      <c r="C91" s="24">
        <v>244031.16500000001</v>
      </c>
      <c r="D91" s="24">
        <v>204366.61</v>
      </c>
      <c r="E91" s="24">
        <v>194335.592</v>
      </c>
      <c r="F91" s="24">
        <v>13601.02</v>
      </c>
      <c r="G91" s="24">
        <v>13487.656000000001</v>
      </c>
      <c r="H91" s="24">
        <v>10292.912</v>
      </c>
      <c r="I91" s="24">
        <v>9080.6959999999999</v>
      </c>
      <c r="J91" s="24">
        <v>8087.3</v>
      </c>
      <c r="K91" s="24">
        <v>9256.402</v>
      </c>
      <c r="L91" s="24">
        <v>34209.597000000002</v>
      </c>
      <c r="M91" s="24">
        <v>187279.93100000001</v>
      </c>
      <c r="N91" s="24">
        <v>256318.758</v>
      </c>
      <c r="O91" s="25">
        <f>SUM(O88:O90)</f>
        <v>1184347.638</v>
      </c>
    </row>
    <row r="92" spans="1:15" x14ac:dyDescent="0.3">
      <c r="A92" s="175"/>
      <c r="B92" s="12" t="s">
        <v>26</v>
      </c>
      <c r="C92" s="29">
        <v>0</v>
      </c>
      <c r="D92" s="29">
        <v>6.1</v>
      </c>
      <c r="E92" s="29">
        <v>6.6</v>
      </c>
      <c r="F92" s="29">
        <v>14.9</v>
      </c>
      <c r="G92" s="29">
        <v>16.600000000000001</v>
      </c>
      <c r="H92" s="29">
        <v>22.8</v>
      </c>
      <c r="I92" s="29">
        <v>26</v>
      </c>
      <c r="J92" s="29">
        <v>25.3</v>
      </c>
      <c r="K92" s="29">
        <v>19.7</v>
      </c>
      <c r="L92" s="29">
        <v>11.9</v>
      </c>
      <c r="M92" s="29">
        <v>4.2</v>
      </c>
      <c r="N92" s="29">
        <v>2</v>
      </c>
      <c r="O92" s="29"/>
    </row>
    <row r="93" spans="1:15" x14ac:dyDescent="0.3">
      <c r="A93" s="21" t="s">
        <v>13</v>
      </c>
      <c r="B93" s="22" t="s">
        <v>14</v>
      </c>
      <c r="C93" s="21" t="s">
        <v>0</v>
      </c>
      <c r="D93" s="21" t="s">
        <v>1</v>
      </c>
      <c r="E93" s="21" t="s">
        <v>2</v>
      </c>
      <c r="F93" s="21" t="s">
        <v>3</v>
      </c>
      <c r="G93" s="21" t="s">
        <v>4</v>
      </c>
      <c r="H93" s="21" t="s">
        <v>5</v>
      </c>
      <c r="I93" s="21" t="s">
        <v>6</v>
      </c>
      <c r="J93" s="21" t="s">
        <v>7</v>
      </c>
      <c r="K93" s="21" t="s">
        <v>8</v>
      </c>
      <c r="L93" s="21" t="s">
        <v>9</v>
      </c>
      <c r="M93" s="21" t="s">
        <v>10</v>
      </c>
      <c r="N93" s="21" t="s">
        <v>11</v>
      </c>
      <c r="O93" s="23" t="s">
        <v>47</v>
      </c>
    </row>
    <row r="94" spans="1:15" x14ac:dyDescent="0.3">
      <c r="A94" s="173">
        <v>2025</v>
      </c>
      <c r="B94" s="9" t="s">
        <v>16</v>
      </c>
      <c r="C94" s="24">
        <v>172542.92296</v>
      </c>
      <c r="D94" s="24">
        <f>186461.56746</f>
        <v>186461.56745999999</v>
      </c>
      <c r="E94" s="24">
        <v>125329.73699999999</v>
      </c>
      <c r="F94" s="24">
        <v>20706.832999999999</v>
      </c>
      <c r="G94" s="24">
        <v>11732.857269999999</v>
      </c>
      <c r="H94" s="24">
        <v>9803.3478999999988</v>
      </c>
      <c r="I94" s="24">
        <v>8175.33932</v>
      </c>
      <c r="J94" s="24">
        <v>7292.1068399999995</v>
      </c>
      <c r="K94" s="24">
        <v>9231.16914</v>
      </c>
      <c r="L94" s="24">
        <v>44880.052519999997</v>
      </c>
      <c r="M94" s="24">
        <v>129821.04485000001</v>
      </c>
      <c r="N94" s="24">
        <v>176085.42997</v>
      </c>
      <c r="O94" s="43">
        <f>SUM(C94:N94)</f>
        <v>902062.40822999994</v>
      </c>
    </row>
    <row r="95" spans="1:15" x14ac:dyDescent="0.3">
      <c r="A95" s="174"/>
      <c r="B95" s="9" t="s">
        <v>18</v>
      </c>
      <c r="C95" s="24">
        <v>30031.234080000002</v>
      </c>
      <c r="D95" s="24">
        <f>34108.69528</f>
        <v>34108.69528</v>
      </c>
      <c r="E95" s="24">
        <v>22449.117999999999</v>
      </c>
      <c r="F95" s="24">
        <v>6219.0029999999997</v>
      </c>
      <c r="G95" s="24">
        <v>1041.23794</v>
      </c>
      <c r="H95" s="24">
        <v>664.54115000000002</v>
      </c>
      <c r="I95" s="24">
        <v>330.43997999999999</v>
      </c>
      <c r="J95" s="24">
        <v>346.31531999999999</v>
      </c>
      <c r="K95" s="24">
        <v>683.80939999999998</v>
      </c>
      <c r="L95" s="24">
        <v>9384.4146099999998</v>
      </c>
      <c r="M95" s="24">
        <v>21560.465969999997</v>
      </c>
      <c r="N95" s="24">
        <v>33621.734259999997</v>
      </c>
      <c r="O95" s="43">
        <f>SUM(C95:N95)</f>
        <v>160441.00898999997</v>
      </c>
    </row>
    <row r="96" spans="1:15" x14ac:dyDescent="0.3">
      <c r="A96" s="174"/>
      <c r="B96" s="9" t="s">
        <v>19</v>
      </c>
      <c r="C96" s="24">
        <v>20799.164339999999</v>
      </c>
      <c r="D96" s="24">
        <f>23868.23414</f>
        <v>23868.23414</v>
      </c>
      <c r="E96" s="24">
        <v>13646.838</v>
      </c>
      <c r="F96" s="24">
        <v>3299.8440000000001</v>
      </c>
      <c r="G96" s="24">
        <v>740.94327999999996</v>
      </c>
      <c r="H96" s="24">
        <v>535.99659999999994</v>
      </c>
      <c r="I96" s="24">
        <v>439.67543999999998</v>
      </c>
      <c r="J96" s="24">
        <v>379.04385000000002</v>
      </c>
      <c r="K96" s="24">
        <v>466.60431999999997</v>
      </c>
      <c r="L96" s="24">
        <v>5345.3064299999996</v>
      </c>
      <c r="M96" s="24">
        <v>14179.57317</v>
      </c>
      <c r="N96" s="24">
        <v>21605.030760000001</v>
      </c>
      <c r="O96" s="43">
        <f>SUM(C96:N96)</f>
        <v>105306.25433</v>
      </c>
    </row>
    <row r="97" spans="1:15" x14ac:dyDescent="0.3">
      <c r="A97" s="174"/>
      <c r="B97" s="9" t="s">
        <v>20</v>
      </c>
      <c r="C97" s="24">
        <v>223373.32137999998</v>
      </c>
      <c r="D97" s="24">
        <f>D94+D95+D96</f>
        <v>244438.49687999999</v>
      </c>
      <c r="E97" s="24">
        <f>E94+E95+E96</f>
        <v>161425.69299999997</v>
      </c>
      <c r="F97" s="24">
        <f>F94+F95+F96</f>
        <v>30225.68</v>
      </c>
      <c r="G97" s="24">
        <f>G94+G95+G96</f>
        <v>13515.038489999999</v>
      </c>
      <c r="H97" s="24">
        <f t="shared" ref="H97:L97" si="14">H94+H95+H96</f>
        <v>11003.885649999998</v>
      </c>
      <c r="I97" s="24">
        <f t="shared" si="14"/>
        <v>8945.454740000001</v>
      </c>
      <c r="J97" s="24">
        <f t="shared" si="14"/>
        <v>8017.4660099999992</v>
      </c>
      <c r="K97" s="24">
        <f t="shared" si="14"/>
        <v>10381.58286</v>
      </c>
      <c r="L97" s="24">
        <f t="shared" si="14"/>
        <v>59609.773559999994</v>
      </c>
      <c r="M97" s="24">
        <v>165561.084</v>
      </c>
      <c r="N97" s="24">
        <f t="shared" ref="N97" si="15">N94+N95+N96</f>
        <v>231312.19498999999</v>
      </c>
      <c r="O97" s="43">
        <f>SUM(O94:O96)</f>
        <v>1167809.6715499999</v>
      </c>
    </row>
    <row r="98" spans="1:15" x14ac:dyDescent="0.3">
      <c r="A98" s="175"/>
      <c r="B98" s="12" t="s">
        <v>26</v>
      </c>
      <c r="C98" s="29">
        <v>3.1</v>
      </c>
      <c r="D98" s="29">
        <v>-2.1</v>
      </c>
      <c r="E98" s="29">
        <v>8.4</v>
      </c>
      <c r="F98" s="29">
        <v>10.43</v>
      </c>
      <c r="G98" s="29">
        <v>13.4</v>
      </c>
      <c r="H98" s="29">
        <v>20.7</v>
      </c>
      <c r="I98" s="29">
        <v>24.2</v>
      </c>
      <c r="J98" s="29">
        <v>23.5</v>
      </c>
      <c r="K98" s="29">
        <v>18.600000000000001</v>
      </c>
      <c r="L98" s="29">
        <v>10.3</v>
      </c>
      <c r="M98" s="29">
        <v>8.1999999999999993</v>
      </c>
      <c r="N98" s="29" t="s">
        <v>57</v>
      </c>
      <c r="O98" s="29"/>
    </row>
    <row r="99" spans="1:15" x14ac:dyDescent="0.3">
      <c r="A99" s="21" t="s">
        <v>13</v>
      </c>
      <c r="B99" s="22" t="s">
        <v>14</v>
      </c>
      <c r="C99" s="21" t="s">
        <v>0</v>
      </c>
      <c r="D99" s="21" t="s">
        <v>1</v>
      </c>
      <c r="E99" s="21" t="s">
        <v>2</v>
      </c>
      <c r="F99" s="21" t="s">
        <v>3</v>
      </c>
      <c r="G99" s="21" t="s">
        <v>4</v>
      </c>
      <c r="H99" s="21" t="s">
        <v>5</v>
      </c>
      <c r="I99" s="21" t="s">
        <v>6</v>
      </c>
      <c r="J99" s="21" t="s">
        <v>7</v>
      </c>
      <c r="K99" s="21" t="s">
        <v>8</v>
      </c>
      <c r="L99" s="21" t="s">
        <v>9</v>
      </c>
      <c r="M99" s="21" t="s">
        <v>10</v>
      </c>
      <c r="N99" s="21" t="s">
        <v>11</v>
      </c>
      <c r="O99" s="23" t="s">
        <v>59</v>
      </c>
    </row>
    <row r="100" spans="1:15" x14ac:dyDescent="0.3">
      <c r="A100" s="173">
        <v>2026</v>
      </c>
      <c r="B100" s="9" t="s">
        <v>16</v>
      </c>
      <c r="C100" s="24">
        <v>214511.83777000001</v>
      </c>
      <c r="D100" s="24">
        <v>201524.46067</v>
      </c>
      <c r="E100" s="24"/>
      <c r="F100" s="24"/>
      <c r="G100" s="24"/>
      <c r="H100" s="24"/>
      <c r="I100" s="24"/>
      <c r="J100" s="24"/>
      <c r="K100" s="24"/>
      <c r="L100" s="24"/>
      <c r="M100" s="24"/>
      <c r="N100" s="24"/>
      <c r="O100" s="43">
        <f>SUM(C100:N100)</f>
        <v>416036.29844000004</v>
      </c>
    </row>
    <row r="101" spans="1:15" x14ac:dyDescent="0.3">
      <c r="A101" s="174"/>
      <c r="B101" s="9" t="s">
        <v>18</v>
      </c>
      <c r="C101" s="24">
        <v>38110.464999999997</v>
      </c>
      <c r="D101" s="24">
        <v>36703.187389999999</v>
      </c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43">
        <f t="shared" ref="O101:O103" si="16">SUM(C101:N101)</f>
        <v>74813.652390000003</v>
      </c>
    </row>
    <row r="102" spans="1:15" x14ac:dyDescent="0.3">
      <c r="A102" s="174"/>
      <c r="B102" s="9" t="s">
        <v>19</v>
      </c>
      <c r="C102" s="24">
        <v>27209.581030000001</v>
      </c>
      <c r="D102" s="24">
        <v>25685.019619999999</v>
      </c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43">
        <f t="shared" si="16"/>
        <v>52894.60065</v>
      </c>
    </row>
    <row r="103" spans="1:15" x14ac:dyDescent="0.3">
      <c r="A103" s="174"/>
      <c r="B103" s="9" t="s">
        <v>20</v>
      </c>
      <c r="C103" s="24">
        <f t="shared" ref="C103:D103" si="17">C100+C101+C102</f>
        <v>279831.88380000001</v>
      </c>
      <c r="D103" s="24">
        <f t="shared" si="17"/>
        <v>263912.66768000001</v>
      </c>
      <c r="E103" s="24"/>
      <c r="F103" s="24"/>
      <c r="G103" s="24"/>
      <c r="H103" s="24"/>
      <c r="I103" s="24"/>
      <c r="J103" s="24"/>
      <c r="K103" s="24"/>
      <c r="L103" s="24"/>
      <c r="M103" s="24"/>
      <c r="N103" s="24"/>
      <c r="O103" s="43">
        <f t="shared" si="16"/>
        <v>543744.55148000002</v>
      </c>
    </row>
    <row r="104" spans="1:15" x14ac:dyDescent="0.3">
      <c r="A104" s="175"/>
      <c r="B104" s="12" t="s">
        <v>26</v>
      </c>
      <c r="C104" s="29">
        <v>-3.6</v>
      </c>
      <c r="D104" s="29">
        <v>-1.8</v>
      </c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</row>
    <row r="105" spans="1:15" ht="14.7" customHeight="1" x14ac:dyDescent="0.3">
      <c r="A105"/>
      <c r="B105"/>
      <c r="C105"/>
      <c r="D105"/>
      <c r="E105"/>
      <c r="F105"/>
      <c r="G105"/>
      <c r="H105"/>
      <c r="I105"/>
      <c r="J105"/>
      <c r="K105"/>
      <c r="L105" s="40"/>
      <c r="M105"/>
      <c r="N105"/>
      <c r="O105"/>
    </row>
    <row r="106" spans="1:15" ht="14.4" customHeight="1" x14ac:dyDescent="0.3">
      <c r="A106"/>
      <c r="B106"/>
      <c r="C106"/>
      <c r="D106"/>
      <c r="E106"/>
      <c r="F106"/>
      <c r="G106"/>
      <c r="H106"/>
      <c r="I106"/>
      <c r="J106"/>
      <c r="K106"/>
      <c r="L106"/>
      <c r="M106"/>
      <c r="N106"/>
      <c r="O106"/>
    </row>
    <row r="107" spans="1:15" ht="14.7" customHeight="1" x14ac:dyDescent="0.3">
      <c r="A107" s="214" t="s">
        <v>53</v>
      </c>
      <c r="B107" s="215"/>
      <c r="C107" s="215"/>
      <c r="D107" s="215"/>
      <c r="E107" s="215"/>
      <c r="F107" s="215"/>
      <c r="G107" s="215"/>
      <c r="H107" s="215"/>
      <c r="I107" s="215"/>
      <c r="J107" s="215"/>
      <c r="K107" s="215"/>
      <c r="L107" s="215"/>
      <c r="M107" s="215"/>
      <c r="N107" s="215"/>
      <c r="O107" s="216"/>
    </row>
    <row r="108" spans="1:15" x14ac:dyDescent="0.3">
      <c r="A108" s="21" t="s">
        <v>13</v>
      </c>
      <c r="B108" s="22" t="s">
        <v>14</v>
      </c>
      <c r="C108" s="21" t="s">
        <v>0</v>
      </c>
      <c r="D108" s="21" t="s">
        <v>1</v>
      </c>
      <c r="E108" s="21" t="s">
        <v>2</v>
      </c>
      <c r="F108" s="21" t="s">
        <v>3</v>
      </c>
      <c r="G108" s="21" t="s">
        <v>4</v>
      </c>
      <c r="H108" s="21" t="s">
        <v>5</v>
      </c>
      <c r="I108" s="21" t="s">
        <v>6</v>
      </c>
      <c r="J108" s="21" t="s">
        <v>7</v>
      </c>
      <c r="K108" s="21" t="s">
        <v>8</v>
      </c>
      <c r="L108" s="21" t="s">
        <v>9</v>
      </c>
      <c r="M108" s="21" t="s">
        <v>10</v>
      </c>
      <c r="N108" s="21" t="s">
        <v>11</v>
      </c>
      <c r="O108" s="23" t="s">
        <v>15</v>
      </c>
    </row>
    <row r="109" spans="1:15" x14ac:dyDescent="0.3">
      <c r="A109" s="173">
        <v>2019</v>
      </c>
      <c r="B109" s="9" t="s">
        <v>16</v>
      </c>
      <c r="C109" s="24">
        <f t="shared" ref="C109:N109" si="18">C58+C7</f>
        <v>236344.66199999998</v>
      </c>
      <c r="D109" s="24">
        <f t="shared" si="18"/>
        <v>205926.41800000001</v>
      </c>
      <c r="E109" s="24">
        <f t="shared" si="18"/>
        <v>164038.326</v>
      </c>
      <c r="F109" s="24">
        <f t="shared" si="18"/>
        <v>47623.88</v>
      </c>
      <c r="G109" s="24">
        <f t="shared" si="18"/>
        <v>15342.905000000001</v>
      </c>
      <c r="H109" s="24">
        <f t="shared" si="18"/>
        <v>11114.287</v>
      </c>
      <c r="I109" s="24">
        <f t="shared" si="18"/>
        <v>11173.636</v>
      </c>
      <c r="J109" s="24">
        <f t="shared" si="18"/>
        <v>10077.838</v>
      </c>
      <c r="K109" s="24">
        <f t="shared" si="18"/>
        <v>12482.727999999999</v>
      </c>
      <c r="L109" s="24">
        <f t="shared" si="18"/>
        <v>19045.734999999997</v>
      </c>
      <c r="M109" s="24">
        <f t="shared" si="18"/>
        <v>128542.39</v>
      </c>
      <c r="N109" s="24">
        <f t="shared" si="18"/>
        <v>197240.50400000002</v>
      </c>
      <c r="O109" s="25">
        <f>SUM(C109:N109)</f>
        <v>1058953.3090000001</v>
      </c>
    </row>
    <row r="110" spans="1:15" x14ac:dyDescent="0.3">
      <c r="A110" s="174"/>
      <c r="B110" s="9" t="s">
        <v>18</v>
      </c>
      <c r="C110" s="24">
        <f t="shared" ref="C110:N110" si="19">C59+C8</f>
        <v>45331.225000000006</v>
      </c>
      <c r="D110" s="24">
        <f t="shared" si="19"/>
        <v>37975.278999999995</v>
      </c>
      <c r="E110" s="24">
        <f t="shared" si="19"/>
        <v>28317.573</v>
      </c>
      <c r="F110" s="24">
        <f t="shared" si="19"/>
        <v>10688.350999999999</v>
      </c>
      <c r="G110" s="24">
        <f t="shared" si="19"/>
        <v>1011.6180000000001</v>
      </c>
      <c r="H110" s="24">
        <f t="shared" si="19"/>
        <v>555.62199999999996</v>
      </c>
      <c r="I110" s="24">
        <f t="shared" si="19"/>
        <v>403.68900000000002</v>
      </c>
      <c r="J110" s="24">
        <f t="shared" si="19"/>
        <v>341.74799999999999</v>
      </c>
      <c r="K110" s="24">
        <f t="shared" si="19"/>
        <v>698.83500000000004</v>
      </c>
      <c r="L110" s="24">
        <f t="shared" si="19"/>
        <v>3307.1059999999998</v>
      </c>
      <c r="M110" s="24">
        <f t="shared" si="19"/>
        <v>21547.136999999999</v>
      </c>
      <c r="N110" s="24">
        <f t="shared" si="19"/>
        <v>35176.642</v>
      </c>
      <c r="O110" s="25">
        <f>SUM(C110:N110)</f>
        <v>185354.82500000001</v>
      </c>
    </row>
    <row r="111" spans="1:15" x14ac:dyDescent="0.3">
      <c r="A111" s="174"/>
      <c r="B111" s="9" t="s">
        <v>19</v>
      </c>
      <c r="C111" s="24">
        <f t="shared" ref="C111:N111" si="20">C60+C9</f>
        <v>31718.508999999998</v>
      </c>
      <c r="D111" s="24">
        <f t="shared" si="20"/>
        <v>26700.851999999999</v>
      </c>
      <c r="E111" s="24">
        <f t="shared" si="20"/>
        <v>17466.159</v>
      </c>
      <c r="F111" s="24">
        <f t="shared" si="20"/>
        <v>5940.5119999999997</v>
      </c>
      <c r="G111" s="24">
        <f t="shared" si="20"/>
        <v>793.55799999999999</v>
      </c>
      <c r="H111" s="24">
        <f t="shared" si="20"/>
        <v>539.18600000000004</v>
      </c>
      <c r="I111" s="24">
        <f t="shared" si="20"/>
        <v>401.02499999999998</v>
      </c>
      <c r="J111" s="24">
        <f t="shared" si="20"/>
        <v>339.88299999999998</v>
      </c>
      <c r="K111" s="24">
        <f t="shared" si="20"/>
        <v>404.58600000000001</v>
      </c>
      <c r="L111" s="24">
        <f t="shared" si="20"/>
        <v>1593.9810000000002</v>
      </c>
      <c r="M111" s="24">
        <f t="shared" si="20"/>
        <v>12216.659000000001</v>
      </c>
      <c r="N111" s="24">
        <f t="shared" si="20"/>
        <v>23304.497000000003</v>
      </c>
      <c r="O111" s="25">
        <f>SUM(C111:N111)</f>
        <v>121419.40699999999</v>
      </c>
    </row>
    <row r="112" spans="1:15" x14ac:dyDescent="0.3">
      <c r="A112" s="174"/>
      <c r="B112" s="10" t="s">
        <v>20</v>
      </c>
      <c r="C112" s="26">
        <f t="shared" ref="C112:O112" si="21">SUM(C109:C111)</f>
        <v>313394.39600000001</v>
      </c>
      <c r="D112" s="26">
        <f t="shared" si="21"/>
        <v>270602.549</v>
      </c>
      <c r="E112" s="26">
        <f t="shared" si="21"/>
        <v>209822.05800000002</v>
      </c>
      <c r="F112" s="26">
        <f t="shared" si="21"/>
        <v>64252.743000000002</v>
      </c>
      <c r="G112" s="26">
        <f t="shared" si="21"/>
        <v>17148.081000000002</v>
      </c>
      <c r="H112" s="26">
        <f t="shared" si="21"/>
        <v>12209.094999999999</v>
      </c>
      <c r="I112" s="26">
        <f t="shared" si="21"/>
        <v>11978.35</v>
      </c>
      <c r="J112" s="26">
        <f t="shared" si="21"/>
        <v>10759.468999999999</v>
      </c>
      <c r="K112" s="26">
        <f t="shared" si="21"/>
        <v>13586.148999999998</v>
      </c>
      <c r="L112" s="26">
        <f t="shared" si="21"/>
        <v>23946.821999999996</v>
      </c>
      <c r="M112" s="26">
        <f t="shared" si="21"/>
        <v>162306.18600000002</v>
      </c>
      <c r="N112" s="26">
        <f t="shared" si="21"/>
        <v>255721.64300000001</v>
      </c>
      <c r="O112" s="26">
        <f t="shared" si="21"/>
        <v>1365727.541</v>
      </c>
    </row>
    <row r="113" spans="1:15" x14ac:dyDescent="0.3">
      <c r="A113" s="21" t="s">
        <v>13</v>
      </c>
      <c r="B113" s="22" t="s">
        <v>14</v>
      </c>
      <c r="C113" s="21" t="s">
        <v>0</v>
      </c>
      <c r="D113" s="21" t="s">
        <v>1</v>
      </c>
      <c r="E113" s="21" t="s">
        <v>2</v>
      </c>
      <c r="F113" s="21" t="s">
        <v>3</v>
      </c>
      <c r="G113" s="21" t="s">
        <v>4</v>
      </c>
      <c r="H113" s="21" t="s">
        <v>5</v>
      </c>
      <c r="I113" s="21" t="s">
        <v>6</v>
      </c>
      <c r="J113" s="21" t="s">
        <v>7</v>
      </c>
      <c r="K113" s="21" t="s">
        <v>8</v>
      </c>
      <c r="L113" s="21" t="s">
        <v>9</v>
      </c>
      <c r="M113" s="21" t="s">
        <v>10</v>
      </c>
      <c r="N113" s="21" t="s">
        <v>11</v>
      </c>
      <c r="O113" s="23" t="s">
        <v>21</v>
      </c>
    </row>
    <row r="114" spans="1:15" x14ac:dyDescent="0.3">
      <c r="A114" s="173">
        <v>2020</v>
      </c>
      <c r="B114" s="9" t="s">
        <v>16</v>
      </c>
      <c r="C114" s="24">
        <f t="shared" ref="C114:N114" si="22">C64+C13</f>
        <v>229697.98300000001</v>
      </c>
      <c r="D114" s="24">
        <f t="shared" si="22"/>
        <v>170069.92200000002</v>
      </c>
      <c r="E114" s="24">
        <f t="shared" si="22"/>
        <v>134041.51500000001</v>
      </c>
      <c r="F114" s="24">
        <f t="shared" si="22"/>
        <v>72210.432000000001</v>
      </c>
      <c r="G114" s="24">
        <f t="shared" si="22"/>
        <v>14562.921</v>
      </c>
      <c r="H114" s="24">
        <f t="shared" si="22"/>
        <v>13799.767</v>
      </c>
      <c r="I114" s="24">
        <f t="shared" si="22"/>
        <v>10830.449000000001</v>
      </c>
      <c r="J114" s="24">
        <f t="shared" si="22"/>
        <v>8783.1110000000008</v>
      </c>
      <c r="K114" s="24">
        <f t="shared" si="22"/>
        <v>12723.968999999999</v>
      </c>
      <c r="L114" s="24">
        <f t="shared" si="22"/>
        <v>17297.707000000002</v>
      </c>
      <c r="M114" s="24">
        <f t="shared" si="22"/>
        <v>166311.799</v>
      </c>
      <c r="N114" s="24">
        <f t="shared" si="22"/>
        <v>210967.21900000001</v>
      </c>
      <c r="O114" s="25">
        <f>SUM(C114:N114)</f>
        <v>1061296.7940000002</v>
      </c>
    </row>
    <row r="115" spans="1:15" x14ac:dyDescent="0.3">
      <c r="A115" s="174"/>
      <c r="B115" s="9" t="s">
        <v>18</v>
      </c>
      <c r="C115" s="24">
        <f t="shared" ref="C115:N115" si="23">C65+C14</f>
        <v>38100.555</v>
      </c>
      <c r="D115" s="24">
        <f t="shared" si="23"/>
        <v>29163.920999999998</v>
      </c>
      <c r="E115" s="24">
        <f t="shared" si="23"/>
        <v>20415.789999999997</v>
      </c>
      <c r="F115" s="24">
        <f t="shared" si="23"/>
        <v>3353.5140000000001</v>
      </c>
      <c r="G115" s="24">
        <f t="shared" si="23"/>
        <v>205.65099999999998</v>
      </c>
      <c r="H115" s="24">
        <f t="shared" si="23"/>
        <v>191.1</v>
      </c>
      <c r="I115" s="24">
        <f t="shared" si="23"/>
        <v>161.411</v>
      </c>
      <c r="J115" s="24">
        <f t="shared" si="23"/>
        <v>130.923</v>
      </c>
      <c r="K115" s="24">
        <f t="shared" si="23"/>
        <v>445.88500000000005</v>
      </c>
      <c r="L115" s="24">
        <f t="shared" si="23"/>
        <v>3187.5649999999996</v>
      </c>
      <c r="M115" s="24">
        <f t="shared" si="23"/>
        <v>27149.75</v>
      </c>
      <c r="N115" s="24">
        <f t="shared" si="23"/>
        <v>40174.129000000001</v>
      </c>
      <c r="O115" s="25">
        <f>SUM(C115:N115)</f>
        <v>162680.19399999996</v>
      </c>
    </row>
    <row r="116" spans="1:15" x14ac:dyDescent="0.3">
      <c r="A116" s="174"/>
      <c r="B116" s="9" t="s">
        <v>19</v>
      </c>
      <c r="C116" s="24">
        <f t="shared" ref="C116:N116" si="24">C66+C15</f>
        <v>33603.212</v>
      </c>
      <c r="D116" s="24">
        <f t="shared" si="24"/>
        <v>25020.880999999998</v>
      </c>
      <c r="E116" s="24">
        <f t="shared" si="24"/>
        <v>12999.538</v>
      </c>
      <c r="F116" s="24">
        <f t="shared" si="24"/>
        <v>5743.5959999999995</v>
      </c>
      <c r="G116" s="24">
        <f t="shared" si="24"/>
        <v>1338.117</v>
      </c>
      <c r="H116" s="24">
        <f t="shared" si="24"/>
        <v>840.87300000000005</v>
      </c>
      <c r="I116" s="24">
        <f t="shared" si="24"/>
        <v>384.88799999999998</v>
      </c>
      <c r="J116" s="24">
        <f t="shared" si="24"/>
        <v>324.30099999999999</v>
      </c>
      <c r="K116" s="24">
        <f t="shared" si="24"/>
        <v>435.226</v>
      </c>
      <c r="L116" s="24">
        <f t="shared" si="24"/>
        <v>1328.1610000000001</v>
      </c>
      <c r="M116" s="24">
        <f t="shared" si="24"/>
        <v>15655.692000000001</v>
      </c>
      <c r="N116" s="24">
        <f t="shared" si="24"/>
        <v>26773.522000000001</v>
      </c>
      <c r="O116" s="25">
        <f>SUM(C116:N116)</f>
        <v>124448.007</v>
      </c>
    </row>
    <row r="117" spans="1:15" x14ac:dyDescent="0.3">
      <c r="A117" s="174"/>
      <c r="B117" s="10" t="s">
        <v>20</v>
      </c>
      <c r="C117" s="26">
        <f t="shared" ref="C117:O117" si="25">SUM(C114:C116)</f>
        <v>301401.75</v>
      </c>
      <c r="D117" s="26">
        <f t="shared" si="25"/>
        <v>224254.72400000002</v>
      </c>
      <c r="E117" s="26">
        <f t="shared" si="25"/>
        <v>167456.84300000002</v>
      </c>
      <c r="F117" s="26">
        <f t="shared" si="25"/>
        <v>81307.542000000001</v>
      </c>
      <c r="G117" s="26">
        <f t="shared" si="25"/>
        <v>16106.689</v>
      </c>
      <c r="H117" s="26">
        <f t="shared" si="25"/>
        <v>14831.74</v>
      </c>
      <c r="I117" s="26">
        <f t="shared" si="25"/>
        <v>11376.748000000001</v>
      </c>
      <c r="J117" s="26">
        <f t="shared" si="25"/>
        <v>9238.3350000000009</v>
      </c>
      <c r="K117" s="26">
        <f t="shared" si="25"/>
        <v>13605.08</v>
      </c>
      <c r="L117" s="26">
        <f t="shared" si="25"/>
        <v>21813.433000000001</v>
      </c>
      <c r="M117" s="26">
        <f t="shared" si="25"/>
        <v>209117.24100000001</v>
      </c>
      <c r="N117" s="26">
        <f t="shared" si="25"/>
        <v>277914.87</v>
      </c>
      <c r="O117" s="26">
        <f t="shared" si="25"/>
        <v>1348424.9950000001</v>
      </c>
    </row>
    <row r="118" spans="1:15" x14ac:dyDescent="0.3">
      <c r="A118" s="21" t="s">
        <v>13</v>
      </c>
      <c r="B118" s="22" t="s">
        <v>14</v>
      </c>
      <c r="C118" s="21" t="s">
        <v>0</v>
      </c>
      <c r="D118" s="21" t="s">
        <v>1</v>
      </c>
      <c r="E118" s="21" t="s">
        <v>2</v>
      </c>
      <c r="F118" s="21" t="s">
        <v>3</v>
      </c>
      <c r="G118" s="21" t="s">
        <v>4</v>
      </c>
      <c r="H118" s="21" t="s">
        <v>5</v>
      </c>
      <c r="I118" s="21" t="s">
        <v>6</v>
      </c>
      <c r="J118" s="21" t="s">
        <v>7</v>
      </c>
      <c r="K118" s="21" t="s">
        <v>8</v>
      </c>
      <c r="L118" s="21" t="s">
        <v>9</v>
      </c>
      <c r="M118" s="21" t="s">
        <v>10</v>
      </c>
      <c r="N118" s="21" t="s">
        <v>11</v>
      </c>
      <c r="O118" s="23" t="s">
        <v>22</v>
      </c>
    </row>
    <row r="119" spans="1:15" x14ac:dyDescent="0.3">
      <c r="A119" s="173">
        <v>2021</v>
      </c>
      <c r="B119" s="9" t="s">
        <v>16</v>
      </c>
      <c r="C119" s="24">
        <f t="shared" ref="C119:N119" si="26">C70+C19</f>
        <v>223037.04399999999</v>
      </c>
      <c r="D119" s="24">
        <f t="shared" si="26"/>
        <v>226890.375</v>
      </c>
      <c r="E119" s="24">
        <f t="shared" si="26"/>
        <v>194234.42300000001</v>
      </c>
      <c r="F119" s="24">
        <f t="shared" si="26"/>
        <v>102193.01800000001</v>
      </c>
      <c r="G119" s="24">
        <f t="shared" si="26"/>
        <v>15495.198</v>
      </c>
      <c r="H119" s="24">
        <f t="shared" si="26"/>
        <v>12251.032999999999</v>
      </c>
      <c r="I119" s="24">
        <f t="shared" si="26"/>
        <v>10075.918</v>
      </c>
      <c r="J119" s="24">
        <f t="shared" si="26"/>
        <v>8801.8559999999998</v>
      </c>
      <c r="K119" s="24">
        <f t="shared" si="26"/>
        <v>11970.133</v>
      </c>
      <c r="L119" s="24">
        <f t="shared" si="26"/>
        <v>22106.361000000001</v>
      </c>
      <c r="M119" s="24">
        <f t="shared" si="26"/>
        <v>162339.00900000002</v>
      </c>
      <c r="N119" s="24">
        <f t="shared" si="26"/>
        <v>206309.185</v>
      </c>
      <c r="O119" s="25">
        <f>SUM(C119:N119)</f>
        <v>1195703.5530000001</v>
      </c>
    </row>
    <row r="120" spans="1:15" x14ac:dyDescent="0.3">
      <c r="A120" s="174"/>
      <c r="B120" s="9" t="s">
        <v>18</v>
      </c>
      <c r="C120" s="24">
        <f t="shared" ref="C120:N120" si="27">C71+C20</f>
        <v>36396.493000000002</v>
      </c>
      <c r="D120" s="24">
        <f t="shared" si="27"/>
        <v>38981.64</v>
      </c>
      <c r="E120" s="24">
        <f t="shared" si="27"/>
        <v>37255.486000000004</v>
      </c>
      <c r="F120" s="24">
        <f t="shared" si="27"/>
        <v>15660.733</v>
      </c>
      <c r="G120" s="24">
        <f t="shared" si="27"/>
        <v>1010.2569999999999</v>
      </c>
      <c r="H120" s="24">
        <f t="shared" si="27"/>
        <v>692.69100000000003</v>
      </c>
      <c r="I120" s="24">
        <f t="shared" si="27"/>
        <v>388.06799999999998</v>
      </c>
      <c r="J120" s="24">
        <f t="shared" si="27"/>
        <v>325.94400000000002</v>
      </c>
      <c r="K120" s="24">
        <f t="shared" si="27"/>
        <v>747.22399999999993</v>
      </c>
      <c r="L120" s="24">
        <f t="shared" si="27"/>
        <v>6200.2049999999999</v>
      </c>
      <c r="M120" s="24">
        <f t="shared" si="27"/>
        <v>26595.388999999999</v>
      </c>
      <c r="N120" s="24">
        <f t="shared" si="27"/>
        <v>38225.951000000001</v>
      </c>
      <c r="O120" s="25">
        <f>SUM(C120:N120)</f>
        <v>202480.08100000001</v>
      </c>
    </row>
    <row r="121" spans="1:15" x14ac:dyDescent="0.3">
      <c r="A121" s="174"/>
      <c r="B121" s="9" t="s">
        <v>19</v>
      </c>
      <c r="C121" s="24">
        <f t="shared" ref="C121:N121" si="28">C72+C21</f>
        <v>30808.118999999999</v>
      </c>
      <c r="D121" s="24">
        <f t="shared" si="28"/>
        <v>33461.644999999997</v>
      </c>
      <c r="E121" s="24">
        <f t="shared" si="28"/>
        <v>23586.213</v>
      </c>
      <c r="F121" s="24">
        <f t="shared" si="28"/>
        <v>8987.9629999999997</v>
      </c>
      <c r="G121" s="24">
        <f t="shared" si="28"/>
        <v>771.49900000000002</v>
      </c>
      <c r="H121" s="24">
        <f t="shared" si="28"/>
        <v>523.55300000000011</v>
      </c>
      <c r="I121" s="24">
        <f t="shared" si="28"/>
        <v>431.25200000000001</v>
      </c>
      <c r="J121" s="24">
        <f t="shared" si="28"/>
        <v>400.86600000000004</v>
      </c>
      <c r="K121" s="24">
        <f t="shared" si="28"/>
        <v>554.03800000000001</v>
      </c>
      <c r="L121" s="24">
        <f t="shared" si="28"/>
        <v>3658.2039999999997</v>
      </c>
      <c r="M121" s="24">
        <f t="shared" si="28"/>
        <v>16829.579999999998</v>
      </c>
      <c r="N121" s="24">
        <f t="shared" si="28"/>
        <v>24464.696</v>
      </c>
      <c r="O121" s="25">
        <f>SUM(C121:N121)</f>
        <v>144477.628</v>
      </c>
    </row>
    <row r="122" spans="1:15" x14ac:dyDescent="0.3">
      <c r="A122" s="174"/>
      <c r="B122" s="10" t="s">
        <v>20</v>
      </c>
      <c r="C122" s="26">
        <f t="shared" ref="C122:O122" si="29">SUM(C119:C121)</f>
        <v>290241.65600000002</v>
      </c>
      <c r="D122" s="26">
        <f t="shared" si="29"/>
        <v>299333.66000000003</v>
      </c>
      <c r="E122" s="26">
        <f t="shared" si="29"/>
        <v>255076.122</v>
      </c>
      <c r="F122" s="26">
        <f t="shared" si="29"/>
        <v>126841.71400000002</v>
      </c>
      <c r="G122" s="26">
        <f t="shared" si="29"/>
        <v>17276.954000000002</v>
      </c>
      <c r="H122" s="26">
        <f t="shared" si="29"/>
        <v>13467.277</v>
      </c>
      <c r="I122" s="26">
        <f t="shared" si="29"/>
        <v>10895.237999999999</v>
      </c>
      <c r="J122" s="26">
        <f t="shared" si="29"/>
        <v>9528.6659999999993</v>
      </c>
      <c r="K122" s="26">
        <f t="shared" si="29"/>
        <v>13271.395</v>
      </c>
      <c r="L122" s="26">
        <f t="shared" si="29"/>
        <v>31964.769999999997</v>
      </c>
      <c r="M122" s="26">
        <f t="shared" si="29"/>
        <v>205763.978</v>
      </c>
      <c r="N122" s="26">
        <f t="shared" si="29"/>
        <v>268999.83199999999</v>
      </c>
      <c r="O122" s="26">
        <f t="shared" si="29"/>
        <v>1542661.2620000001</v>
      </c>
    </row>
    <row r="123" spans="1:15" x14ac:dyDescent="0.3">
      <c r="A123" s="21" t="s">
        <v>13</v>
      </c>
      <c r="B123" s="22" t="s">
        <v>14</v>
      </c>
      <c r="C123" s="21" t="s">
        <v>0</v>
      </c>
      <c r="D123" s="21" t="s">
        <v>1</v>
      </c>
      <c r="E123" s="21" t="s">
        <v>2</v>
      </c>
      <c r="F123" s="21" t="s">
        <v>3</v>
      </c>
      <c r="G123" s="21" t="s">
        <v>4</v>
      </c>
      <c r="H123" s="21" t="s">
        <v>5</v>
      </c>
      <c r="I123" s="21" t="s">
        <v>6</v>
      </c>
      <c r="J123" s="21" t="s">
        <v>7</v>
      </c>
      <c r="K123" s="21" t="s">
        <v>8</v>
      </c>
      <c r="L123" s="21" t="s">
        <v>9</v>
      </c>
      <c r="M123" s="21" t="s">
        <v>10</v>
      </c>
      <c r="N123" s="21" t="s">
        <v>11</v>
      </c>
      <c r="O123" s="23" t="s">
        <v>23</v>
      </c>
    </row>
    <row r="124" spans="1:15" x14ac:dyDescent="0.3">
      <c r="A124" s="173">
        <v>2022</v>
      </c>
      <c r="B124" s="9" t="s">
        <v>16</v>
      </c>
      <c r="C124" s="24">
        <f t="shared" ref="C124:N124" si="30">C76+C25</f>
        <v>217604.68299999999</v>
      </c>
      <c r="D124" s="24">
        <f t="shared" si="30"/>
        <v>178127.44200000001</v>
      </c>
      <c r="E124" s="24">
        <f t="shared" si="30"/>
        <v>189527.10500000001</v>
      </c>
      <c r="F124" s="24">
        <f t="shared" si="30"/>
        <v>14923.217000000001</v>
      </c>
      <c r="G124" s="24">
        <f t="shared" si="30"/>
        <v>15041.655999999999</v>
      </c>
      <c r="H124" s="24">
        <f t="shared" si="30"/>
        <v>10842.898000000001</v>
      </c>
      <c r="I124" s="24">
        <f t="shared" si="30"/>
        <v>8546.4179999999997</v>
      </c>
      <c r="J124" s="24">
        <f t="shared" si="30"/>
        <v>8998.1470000000008</v>
      </c>
      <c r="K124" s="24">
        <f t="shared" si="30"/>
        <v>11296.002</v>
      </c>
      <c r="L124" s="24">
        <f t="shared" si="30"/>
        <v>13024.41</v>
      </c>
      <c r="M124" s="24">
        <f t="shared" si="30"/>
        <v>118116.66100000001</v>
      </c>
      <c r="N124" s="24">
        <f t="shared" si="30"/>
        <v>196037.41800000001</v>
      </c>
      <c r="O124" s="25">
        <f>SUM(C124:N124)</f>
        <v>982086.0569999998</v>
      </c>
    </row>
    <row r="125" spans="1:15" x14ac:dyDescent="0.3">
      <c r="A125" s="174"/>
      <c r="B125" s="9" t="s">
        <v>18</v>
      </c>
      <c r="C125" s="24">
        <f t="shared" ref="C125:N125" si="31">C77+C26</f>
        <v>34585.767999999996</v>
      </c>
      <c r="D125" s="24">
        <f t="shared" si="31"/>
        <v>29606.578999999998</v>
      </c>
      <c r="E125" s="24">
        <f t="shared" si="31"/>
        <v>31951.796999999999</v>
      </c>
      <c r="F125" s="24">
        <f t="shared" si="31"/>
        <v>3335.6639999999998</v>
      </c>
      <c r="G125" s="24">
        <f t="shared" si="31"/>
        <v>1003.8860000000001</v>
      </c>
      <c r="H125" s="24">
        <f t="shared" si="31"/>
        <v>619.0150000000001</v>
      </c>
      <c r="I125" s="24">
        <f t="shared" si="31"/>
        <v>381.20400000000001</v>
      </c>
      <c r="J125" s="24">
        <f t="shared" si="31"/>
        <v>475.86799999999999</v>
      </c>
      <c r="K125" s="24">
        <f t="shared" si="31"/>
        <v>757.25099999999998</v>
      </c>
      <c r="L125" s="24">
        <f t="shared" si="31"/>
        <v>2804.5250000000001</v>
      </c>
      <c r="M125" s="24">
        <f t="shared" si="31"/>
        <v>22968.573</v>
      </c>
      <c r="N125" s="24">
        <f t="shared" si="31"/>
        <v>37738.909</v>
      </c>
      <c r="O125" s="25">
        <f>SUM(C125:N125)</f>
        <v>166229.03899999999</v>
      </c>
    </row>
    <row r="126" spans="1:15" x14ac:dyDescent="0.3">
      <c r="A126" s="174"/>
      <c r="B126" s="9" t="s">
        <v>19</v>
      </c>
      <c r="C126" s="24">
        <f t="shared" ref="C126:N126" si="32">C78+C27</f>
        <v>30305.970999999998</v>
      </c>
      <c r="D126" s="24">
        <f t="shared" si="32"/>
        <v>24043.129000000001</v>
      </c>
      <c r="E126" s="24">
        <f t="shared" si="32"/>
        <v>20319.304</v>
      </c>
      <c r="F126" s="24">
        <f t="shared" si="32"/>
        <v>2308.4839999999999</v>
      </c>
      <c r="G126" s="24">
        <f t="shared" si="32"/>
        <v>774.59400000000005</v>
      </c>
      <c r="H126" s="24">
        <f t="shared" si="32"/>
        <v>516.48599999999999</v>
      </c>
      <c r="I126" s="24">
        <f t="shared" si="32"/>
        <v>382.25299999999999</v>
      </c>
      <c r="J126" s="24">
        <f t="shared" si="32"/>
        <v>371.70800000000003</v>
      </c>
      <c r="K126" s="24">
        <f t="shared" si="32"/>
        <v>458.34</v>
      </c>
      <c r="L126" s="24">
        <f t="shared" si="32"/>
        <v>1069.2249999999999</v>
      </c>
      <c r="M126" s="24">
        <f t="shared" si="32"/>
        <v>11646.738000000001</v>
      </c>
      <c r="N126" s="24">
        <f t="shared" si="32"/>
        <v>22915.856</v>
      </c>
      <c r="O126" s="25">
        <f>SUM(C126:N126)</f>
        <v>115112.08799999999</v>
      </c>
    </row>
    <row r="127" spans="1:15" x14ac:dyDescent="0.3">
      <c r="A127" s="174"/>
      <c r="B127" s="10" t="s">
        <v>20</v>
      </c>
      <c r="C127" s="26">
        <f t="shared" ref="C127:O127" si="33">SUM(C124:C126)</f>
        <v>282496.42200000002</v>
      </c>
      <c r="D127" s="26">
        <f t="shared" si="33"/>
        <v>231777.15000000002</v>
      </c>
      <c r="E127" s="26">
        <f t="shared" si="33"/>
        <v>241798.20600000001</v>
      </c>
      <c r="F127" s="26">
        <f t="shared" si="33"/>
        <v>20567.365000000002</v>
      </c>
      <c r="G127" s="26">
        <f t="shared" si="33"/>
        <v>16820.135999999999</v>
      </c>
      <c r="H127" s="26">
        <f t="shared" si="33"/>
        <v>11978.399000000001</v>
      </c>
      <c r="I127" s="26">
        <f t="shared" si="33"/>
        <v>9309.875</v>
      </c>
      <c r="J127" s="26">
        <f t="shared" si="33"/>
        <v>9845.7230000000018</v>
      </c>
      <c r="K127" s="26">
        <f t="shared" si="33"/>
        <v>12511.593000000001</v>
      </c>
      <c r="L127" s="26">
        <f t="shared" si="33"/>
        <v>16898.16</v>
      </c>
      <c r="M127" s="26">
        <f t="shared" si="33"/>
        <v>152731.97200000001</v>
      </c>
      <c r="N127" s="26">
        <f t="shared" si="33"/>
        <v>256692.18299999999</v>
      </c>
      <c r="O127" s="26">
        <f t="shared" si="33"/>
        <v>1263427.1839999999</v>
      </c>
    </row>
    <row r="128" spans="1:15" x14ac:dyDescent="0.3">
      <c r="A128" s="21" t="s">
        <v>13</v>
      </c>
      <c r="B128" s="22" t="s">
        <v>14</v>
      </c>
      <c r="C128" s="21" t="s">
        <v>0</v>
      </c>
      <c r="D128" s="21" t="s">
        <v>1</v>
      </c>
      <c r="E128" s="21" t="s">
        <v>2</v>
      </c>
      <c r="F128" s="21" t="s">
        <v>3</v>
      </c>
      <c r="G128" s="21" t="s">
        <v>4</v>
      </c>
      <c r="H128" s="21" t="s">
        <v>5</v>
      </c>
      <c r="I128" s="21" t="s">
        <v>6</v>
      </c>
      <c r="J128" s="21" t="s">
        <v>7</v>
      </c>
      <c r="K128" s="21" t="s">
        <v>8</v>
      </c>
      <c r="L128" s="21" t="s">
        <v>9</v>
      </c>
      <c r="M128" s="21" t="s">
        <v>10</v>
      </c>
      <c r="N128" s="21" t="s">
        <v>11</v>
      </c>
      <c r="O128" s="23" t="s">
        <v>32</v>
      </c>
    </row>
    <row r="129" spans="1:15" x14ac:dyDescent="0.3">
      <c r="A129" s="173">
        <v>2023</v>
      </c>
      <c r="B129" s="9" t="s">
        <v>16</v>
      </c>
      <c r="C129" s="24">
        <f t="shared" ref="C129:N129" si="34">C82+C31</f>
        <v>188267.06569999998</v>
      </c>
      <c r="D129" s="24">
        <f t="shared" si="34"/>
        <v>188878.69819999998</v>
      </c>
      <c r="E129" s="24">
        <f t="shared" si="34"/>
        <v>158799.7236</v>
      </c>
      <c r="F129" s="24">
        <f t="shared" si="34"/>
        <v>45009.097699999998</v>
      </c>
      <c r="G129" s="24">
        <f t="shared" si="34"/>
        <v>14868.851400000001</v>
      </c>
      <c r="H129" s="24">
        <f t="shared" si="34"/>
        <v>10231.025</v>
      </c>
      <c r="I129" s="24">
        <f t="shared" si="34"/>
        <v>9302.0753999999997</v>
      </c>
      <c r="J129" s="24">
        <f t="shared" si="34"/>
        <v>7025.3926999999994</v>
      </c>
      <c r="K129" s="24">
        <f t="shared" si="34"/>
        <v>8477.4395999999979</v>
      </c>
      <c r="L129" s="24">
        <f t="shared" si="34"/>
        <v>11420.7564</v>
      </c>
      <c r="M129" s="24">
        <f t="shared" si="34"/>
        <v>104749.626</v>
      </c>
      <c r="N129" s="24">
        <f t="shared" si="34"/>
        <v>204763.20650000003</v>
      </c>
      <c r="O129" s="25">
        <f>SUM(C129:N129)</f>
        <v>951792.95819999999</v>
      </c>
    </row>
    <row r="130" spans="1:15" x14ac:dyDescent="0.3">
      <c r="A130" s="174"/>
      <c r="B130" s="9" t="s">
        <v>18</v>
      </c>
      <c r="C130" s="24">
        <f t="shared" ref="C130:N130" si="35">C83+C32</f>
        <v>35996.065800000004</v>
      </c>
      <c r="D130" s="24">
        <f t="shared" si="35"/>
        <v>37182.294999999998</v>
      </c>
      <c r="E130" s="24">
        <f t="shared" si="35"/>
        <v>27121.832299999998</v>
      </c>
      <c r="F130" s="24">
        <f t="shared" si="35"/>
        <v>9433.2021000000004</v>
      </c>
      <c r="G130" s="24">
        <f t="shared" si="35"/>
        <v>1337.4961000000001</v>
      </c>
      <c r="H130" s="24">
        <f t="shared" si="35"/>
        <v>697.0453</v>
      </c>
      <c r="I130" s="24">
        <f t="shared" si="35"/>
        <v>484.3288</v>
      </c>
      <c r="J130" s="24">
        <f t="shared" si="35"/>
        <v>435.71909999999997</v>
      </c>
      <c r="K130" s="24">
        <f t="shared" si="35"/>
        <v>736.74770000000001</v>
      </c>
      <c r="L130" s="24">
        <f t="shared" si="35"/>
        <v>1218.5639000000001</v>
      </c>
      <c r="M130" s="24">
        <f t="shared" si="35"/>
        <v>20456.336799999997</v>
      </c>
      <c r="N130" s="24">
        <f t="shared" si="35"/>
        <v>40115.754500000003</v>
      </c>
      <c r="O130" s="25">
        <f>SUM(C130:N130)</f>
        <v>175215.38740000001</v>
      </c>
    </row>
    <row r="131" spans="1:15" x14ac:dyDescent="0.3">
      <c r="A131" s="174"/>
      <c r="B131" s="9" t="s">
        <v>19</v>
      </c>
      <c r="C131" s="24">
        <f t="shared" ref="C131:N131" si="36">C84+C33</f>
        <v>21053.168900000001</v>
      </c>
      <c r="D131" s="24">
        <f t="shared" si="36"/>
        <v>21335.5406</v>
      </c>
      <c r="E131" s="24">
        <f t="shared" si="36"/>
        <v>13907.809399999998</v>
      </c>
      <c r="F131" s="24">
        <f t="shared" si="36"/>
        <v>5185.6421</v>
      </c>
      <c r="G131" s="24">
        <f t="shared" si="36"/>
        <v>837.13630000000001</v>
      </c>
      <c r="H131" s="24">
        <f t="shared" si="36"/>
        <v>496.10540000000003</v>
      </c>
      <c r="I131" s="24">
        <f t="shared" si="36"/>
        <v>412.05670000000003</v>
      </c>
      <c r="J131" s="24">
        <f t="shared" si="36"/>
        <v>413.32100000000003</v>
      </c>
      <c r="K131" s="24">
        <f t="shared" si="36"/>
        <v>394.74289999999996</v>
      </c>
      <c r="L131" s="24">
        <f t="shared" si="36"/>
        <v>690.22209999999995</v>
      </c>
      <c r="M131" s="24">
        <f t="shared" si="36"/>
        <v>10234.306500000001</v>
      </c>
      <c r="N131" s="24">
        <f t="shared" si="36"/>
        <v>22675.310400000002</v>
      </c>
      <c r="O131" s="25">
        <f>SUM(C131:N131)</f>
        <v>97635.362299999993</v>
      </c>
    </row>
    <row r="132" spans="1:15" x14ac:dyDescent="0.3">
      <c r="A132" s="174"/>
      <c r="B132" s="10" t="s">
        <v>20</v>
      </c>
      <c r="C132" s="26">
        <f t="shared" ref="C132:M132" si="37">SUM(C129:C131)</f>
        <v>245316.30039999998</v>
      </c>
      <c r="D132" s="26">
        <f t="shared" si="37"/>
        <v>247396.53379999998</v>
      </c>
      <c r="E132" s="26">
        <f t="shared" si="37"/>
        <v>199829.3653</v>
      </c>
      <c r="F132" s="26">
        <f t="shared" si="37"/>
        <v>59627.941899999998</v>
      </c>
      <c r="G132" s="26">
        <f t="shared" si="37"/>
        <v>17043.483800000002</v>
      </c>
      <c r="H132" s="26">
        <f t="shared" si="37"/>
        <v>11424.1757</v>
      </c>
      <c r="I132" s="26">
        <f t="shared" si="37"/>
        <v>10198.460899999998</v>
      </c>
      <c r="J132" s="26">
        <f t="shared" si="37"/>
        <v>7874.4327999999996</v>
      </c>
      <c r="K132" s="26">
        <f t="shared" si="37"/>
        <v>9608.9301999999971</v>
      </c>
      <c r="L132" s="26">
        <f t="shared" si="37"/>
        <v>13329.542399999998</v>
      </c>
      <c r="M132" s="26">
        <f t="shared" si="37"/>
        <v>135440.26930000001</v>
      </c>
      <c r="N132" s="26">
        <f t="shared" ref="N132" si="38">SUM(N129:N131)</f>
        <v>267554.27140000003</v>
      </c>
      <c r="O132" s="26">
        <f>SUM(O129:O131)</f>
        <v>1224643.7079</v>
      </c>
    </row>
    <row r="133" spans="1:15" x14ac:dyDescent="0.3">
      <c r="A133" s="21" t="s">
        <v>13</v>
      </c>
      <c r="B133" s="22" t="s">
        <v>14</v>
      </c>
      <c r="C133" s="21" t="s">
        <v>0</v>
      </c>
      <c r="D133" s="21" t="s">
        <v>1</v>
      </c>
      <c r="E133" s="21" t="s">
        <v>2</v>
      </c>
      <c r="F133" s="21" t="s">
        <v>3</v>
      </c>
      <c r="G133" s="21" t="s">
        <v>4</v>
      </c>
      <c r="H133" s="21" t="s">
        <v>5</v>
      </c>
      <c r="I133" s="21" t="s">
        <v>6</v>
      </c>
      <c r="J133" s="21" t="s">
        <v>7</v>
      </c>
      <c r="K133" s="21" t="s">
        <v>8</v>
      </c>
      <c r="L133" s="21" t="s">
        <v>9</v>
      </c>
      <c r="M133" s="21" t="s">
        <v>10</v>
      </c>
      <c r="N133" s="21" t="s">
        <v>11</v>
      </c>
      <c r="O133" s="23" t="s">
        <v>37</v>
      </c>
    </row>
    <row r="134" spans="1:15" x14ac:dyDescent="0.3">
      <c r="A134" s="173">
        <v>2024</v>
      </c>
      <c r="B134" s="9" t="s">
        <v>16</v>
      </c>
      <c r="C134" s="24">
        <f t="shared" ref="C134:N134" si="39">C88+C37</f>
        <v>211211.60935988999</v>
      </c>
      <c r="D134" s="24">
        <f t="shared" si="39"/>
        <v>179005.11711364001</v>
      </c>
      <c r="E134" s="24">
        <f t="shared" si="39"/>
        <v>171144.37795619998</v>
      </c>
      <c r="F134" s="24">
        <f t="shared" si="39"/>
        <v>11728.227867290001</v>
      </c>
      <c r="G134" s="24">
        <f t="shared" si="39"/>
        <v>11968.913326129999</v>
      </c>
      <c r="H134" s="24">
        <f t="shared" si="39"/>
        <v>9219.6689716499986</v>
      </c>
      <c r="I134" s="24">
        <f t="shared" si="39"/>
        <v>8274.7695565899994</v>
      </c>
      <c r="J134" s="24">
        <f t="shared" si="39"/>
        <v>7383.8169129300004</v>
      </c>
      <c r="K134" s="24">
        <f t="shared" si="39"/>
        <v>8175.7772666499995</v>
      </c>
      <c r="L134" s="24">
        <f t="shared" si="39"/>
        <v>33577.139026119999</v>
      </c>
      <c r="M134" s="24">
        <f t="shared" si="39"/>
        <v>166258.90572291001</v>
      </c>
      <c r="N134" s="24">
        <f t="shared" si="39"/>
        <v>220869.421</v>
      </c>
      <c r="O134" s="25">
        <f>SUM(C134:N134)</f>
        <v>1038817.74408</v>
      </c>
    </row>
    <row r="135" spans="1:15" x14ac:dyDescent="0.3">
      <c r="A135" s="174"/>
      <c r="B135" s="9" t="s">
        <v>18</v>
      </c>
      <c r="C135" s="24">
        <f t="shared" ref="C135:N135" si="40">C89+C38</f>
        <v>42364.510525219994</v>
      </c>
      <c r="D135" s="24">
        <f t="shared" si="40"/>
        <v>32574.485252769999</v>
      </c>
      <c r="E135" s="24">
        <f t="shared" si="40"/>
        <v>31955.220759110001</v>
      </c>
      <c r="F135" s="24">
        <f t="shared" si="40"/>
        <v>1372.72949868</v>
      </c>
      <c r="G135" s="24">
        <f t="shared" si="40"/>
        <v>1034.72997805</v>
      </c>
      <c r="H135" s="24">
        <f t="shared" si="40"/>
        <v>646.19618463999996</v>
      </c>
      <c r="I135" s="24">
        <f t="shared" si="40"/>
        <v>409.89494834999999</v>
      </c>
      <c r="J135" s="24">
        <f t="shared" si="40"/>
        <v>406.29890812999997</v>
      </c>
      <c r="K135" s="24">
        <f t="shared" si="40"/>
        <v>768.28831839000009</v>
      </c>
      <c r="L135" s="24">
        <f t="shared" si="40"/>
        <v>6591.8823784199994</v>
      </c>
      <c r="M135" s="24">
        <f t="shared" si="40"/>
        <v>31966.669394379998</v>
      </c>
      <c r="N135" s="24">
        <f t="shared" si="40"/>
        <v>43009.133121939994</v>
      </c>
      <c r="O135" s="25">
        <f>SUM(C135:N135)</f>
        <v>193100.03926808</v>
      </c>
    </row>
    <row r="136" spans="1:15" x14ac:dyDescent="0.3">
      <c r="A136" s="174"/>
      <c r="B136" s="9" t="s">
        <v>19</v>
      </c>
      <c r="C136" s="24">
        <f t="shared" ref="C136:N136" si="41">C90+C39</f>
        <v>24953.637960240001</v>
      </c>
      <c r="D136" s="24">
        <f t="shared" si="41"/>
        <v>19026.960460220002</v>
      </c>
      <c r="E136" s="24">
        <f t="shared" si="41"/>
        <v>17338.925744200002</v>
      </c>
      <c r="F136" s="24">
        <f t="shared" si="41"/>
        <v>778.96202922999998</v>
      </c>
      <c r="G136" s="24">
        <f t="shared" si="41"/>
        <v>631.55054989999996</v>
      </c>
      <c r="H136" s="24">
        <f t="shared" si="41"/>
        <v>501.46588758000001</v>
      </c>
      <c r="I136" s="24">
        <f t="shared" si="41"/>
        <v>469.44863499999997</v>
      </c>
      <c r="J136" s="24">
        <f t="shared" si="41"/>
        <v>373.31434200000001</v>
      </c>
      <c r="K136" s="24">
        <f t="shared" si="41"/>
        <v>412.46487000000002</v>
      </c>
      <c r="L136" s="24">
        <f t="shared" si="41"/>
        <v>3049.4946055699997</v>
      </c>
      <c r="M136" s="24">
        <f t="shared" si="41"/>
        <v>16998.970987180001</v>
      </c>
      <c r="N136" s="24">
        <f t="shared" si="41"/>
        <v>25083.380052199998</v>
      </c>
      <c r="O136" s="25">
        <f>SUM(C136:N136)</f>
        <v>109618.57612332</v>
      </c>
    </row>
    <row r="137" spans="1:15" x14ac:dyDescent="0.3">
      <c r="A137" s="174"/>
      <c r="B137" s="10" t="s">
        <v>20</v>
      </c>
      <c r="C137" s="26">
        <f t="shared" ref="C137:M137" si="42">SUM(C134:C136)</f>
        <v>278529.75784534996</v>
      </c>
      <c r="D137" s="26">
        <f t="shared" si="42"/>
        <v>230606.56282663002</v>
      </c>
      <c r="E137" s="26">
        <f t="shared" si="42"/>
        <v>220438.52445950999</v>
      </c>
      <c r="F137" s="26">
        <f t="shared" si="42"/>
        <v>13879.919395200002</v>
      </c>
      <c r="G137" s="26">
        <f t="shared" si="42"/>
        <v>13635.193854079998</v>
      </c>
      <c r="H137" s="26">
        <f t="shared" si="42"/>
        <v>10367.331043869997</v>
      </c>
      <c r="I137" s="26">
        <f t="shared" si="42"/>
        <v>9154.1131399400001</v>
      </c>
      <c r="J137" s="26">
        <f t="shared" si="42"/>
        <v>8163.4301630600003</v>
      </c>
      <c r="K137" s="26">
        <f t="shared" si="42"/>
        <v>9356.5304550399997</v>
      </c>
      <c r="L137" s="26">
        <f t="shared" si="42"/>
        <v>43218.516010109997</v>
      </c>
      <c r="M137" s="26">
        <f t="shared" si="42"/>
        <v>215224.54610447004</v>
      </c>
      <c r="N137" s="26">
        <f t="shared" ref="N137" si="43">SUM(N134:N136)</f>
        <v>288961.93417413998</v>
      </c>
      <c r="O137" s="26">
        <f>SUM(O134:O136)</f>
        <v>1341536.3594714</v>
      </c>
    </row>
    <row r="138" spans="1:15" x14ac:dyDescent="0.3">
      <c r="A138" s="21" t="s">
        <v>13</v>
      </c>
      <c r="B138" s="22" t="s">
        <v>14</v>
      </c>
      <c r="C138" s="21" t="s">
        <v>0</v>
      </c>
      <c r="D138" s="21" t="s">
        <v>1</v>
      </c>
      <c r="E138" s="21" t="s">
        <v>2</v>
      </c>
      <c r="F138" s="21" t="s">
        <v>3</v>
      </c>
      <c r="G138" s="21" t="s">
        <v>4</v>
      </c>
      <c r="H138" s="21" t="s">
        <v>5</v>
      </c>
      <c r="I138" s="21" t="s">
        <v>6</v>
      </c>
      <c r="J138" s="21" t="s">
        <v>7</v>
      </c>
      <c r="K138" s="21" t="s">
        <v>8</v>
      </c>
      <c r="L138" s="21" t="s">
        <v>9</v>
      </c>
      <c r="M138" s="21" t="s">
        <v>10</v>
      </c>
      <c r="N138" s="21" t="s">
        <v>11</v>
      </c>
      <c r="O138" s="23" t="s">
        <v>47</v>
      </c>
    </row>
    <row r="139" spans="1:15" x14ac:dyDescent="0.3">
      <c r="A139" s="188">
        <v>2025</v>
      </c>
      <c r="B139" s="9" t="s">
        <v>16</v>
      </c>
      <c r="C139" s="24">
        <f t="shared" ref="C139:N139" si="44">C94+C43</f>
        <v>195026.62995999999</v>
      </c>
      <c r="D139" s="24">
        <f t="shared" si="44"/>
        <v>212417.12138815</v>
      </c>
      <c r="E139" s="24">
        <f t="shared" si="44"/>
        <v>142725.057</v>
      </c>
      <c r="F139" s="24">
        <f t="shared" si="44"/>
        <v>29915.927100000001</v>
      </c>
      <c r="G139" s="24">
        <f t="shared" si="44"/>
        <v>11747.381669999999</v>
      </c>
      <c r="H139" s="24">
        <f t="shared" si="44"/>
        <v>9811.3280710799991</v>
      </c>
      <c r="I139" s="24">
        <f t="shared" si="44"/>
        <v>8181.4455635800005</v>
      </c>
      <c r="J139" s="24">
        <f t="shared" si="44"/>
        <v>7297.9036400299992</v>
      </c>
      <c r="K139" s="24">
        <f t="shared" si="44"/>
        <v>9241.4664400000001</v>
      </c>
      <c r="L139" s="24">
        <f t="shared" si="44"/>
        <v>54271.659966159998</v>
      </c>
      <c r="M139" s="24">
        <f t="shared" si="44"/>
        <v>146367.92735000001</v>
      </c>
      <c r="N139" s="24">
        <f t="shared" si="44"/>
        <v>198872.66496999998</v>
      </c>
      <c r="O139" s="25">
        <f>SUM(C139:N139)</f>
        <v>1025876.513119</v>
      </c>
    </row>
    <row r="140" spans="1:15" x14ac:dyDescent="0.3">
      <c r="A140" s="188"/>
      <c r="B140" s="9" t="s">
        <v>18</v>
      </c>
      <c r="C140" s="24">
        <f t="shared" ref="C140:N140" si="45">C95+C44</f>
        <v>37153.82458</v>
      </c>
      <c r="D140" s="24">
        <f t="shared" si="45"/>
        <v>42836.026005990003</v>
      </c>
      <c r="E140" s="24">
        <f t="shared" si="45"/>
        <v>27386.213</v>
      </c>
      <c r="F140" s="24">
        <f t="shared" si="45"/>
        <v>8765.3451999999997</v>
      </c>
      <c r="G140" s="24">
        <f t="shared" si="45"/>
        <v>1203.4430399999999</v>
      </c>
      <c r="H140" s="24">
        <f t="shared" si="45"/>
        <v>768.00120844000003</v>
      </c>
      <c r="I140" s="24">
        <f t="shared" si="45"/>
        <v>400.73590734999999</v>
      </c>
      <c r="J140" s="24">
        <f t="shared" si="45"/>
        <v>437.29511401999997</v>
      </c>
      <c r="K140" s="24">
        <f t="shared" si="45"/>
        <v>800.08578</v>
      </c>
      <c r="L140" s="24">
        <f t="shared" si="45"/>
        <v>12136.403509039999</v>
      </c>
      <c r="M140" s="24">
        <f t="shared" si="45"/>
        <v>26635.596210669995</v>
      </c>
      <c r="N140" s="24">
        <f t="shared" si="45"/>
        <v>41521.71397112</v>
      </c>
      <c r="O140" s="25">
        <f>SUM(C140:N140)</f>
        <v>200044.68352662999</v>
      </c>
    </row>
    <row r="141" spans="1:15" x14ac:dyDescent="0.3">
      <c r="A141" s="188"/>
      <c r="B141" s="9" t="s">
        <v>19</v>
      </c>
      <c r="C141" s="24">
        <f t="shared" ref="C141:N141" si="46">C96+C45</f>
        <v>22084.26554</v>
      </c>
      <c r="D141" s="24">
        <f t="shared" si="46"/>
        <v>25475.692768879999</v>
      </c>
      <c r="E141" s="24">
        <f t="shared" si="46"/>
        <v>14504.3603</v>
      </c>
      <c r="F141" s="24">
        <f t="shared" si="46"/>
        <v>3664.9773</v>
      </c>
      <c r="G141" s="24">
        <f t="shared" si="46"/>
        <v>749.46130999999991</v>
      </c>
      <c r="H141" s="24">
        <f t="shared" si="46"/>
        <v>542.19172966999997</v>
      </c>
      <c r="I141" s="24">
        <f t="shared" si="46"/>
        <v>440.73235503000001</v>
      </c>
      <c r="J141" s="24">
        <f t="shared" si="46"/>
        <v>379.47407600000003</v>
      </c>
      <c r="K141" s="24">
        <f t="shared" si="46"/>
        <v>467.14223799999996</v>
      </c>
      <c r="L141" s="24">
        <f t="shared" si="46"/>
        <v>5694.5839504399992</v>
      </c>
      <c r="M141" s="24">
        <f t="shared" si="46"/>
        <v>15016.57521649</v>
      </c>
      <c r="N141" s="24">
        <f t="shared" si="46"/>
        <v>22905.657776310003</v>
      </c>
      <c r="O141" s="25">
        <f>SUM(C141:N141)</f>
        <v>111925.11456082002</v>
      </c>
    </row>
    <row r="142" spans="1:15" x14ac:dyDescent="0.3">
      <c r="A142" s="188"/>
      <c r="B142" s="9" t="s">
        <v>20</v>
      </c>
      <c r="C142" s="26">
        <f t="shared" ref="C142:F142" si="47">SUM(C139:C141)</f>
        <v>254264.72008</v>
      </c>
      <c r="D142" s="26">
        <f t="shared" si="47"/>
        <v>280728.84016302001</v>
      </c>
      <c r="E142" s="26">
        <f t="shared" si="47"/>
        <v>184615.63029999999</v>
      </c>
      <c r="F142" s="26">
        <f t="shared" si="47"/>
        <v>42346.249599999996</v>
      </c>
      <c r="G142" s="26">
        <f t="shared" ref="G142:L142" si="48">SUM(G139:G141)</f>
        <v>13700.28602</v>
      </c>
      <c r="H142" s="41">
        <f t="shared" si="48"/>
        <v>11121.521009189999</v>
      </c>
      <c r="I142" s="41">
        <f t="shared" si="48"/>
        <v>9022.9138259600004</v>
      </c>
      <c r="J142" s="41">
        <f t="shared" si="48"/>
        <v>8114.6728300499999</v>
      </c>
      <c r="K142" s="26">
        <f t="shared" si="48"/>
        <v>10508.694458</v>
      </c>
      <c r="L142" s="42">
        <f t="shared" si="48"/>
        <v>72102.647425639996</v>
      </c>
      <c r="M142" s="42">
        <f>M97+M46</f>
        <v>188020.09878716001</v>
      </c>
      <c r="N142" s="42">
        <f>N97+N46</f>
        <v>263300.03671742999</v>
      </c>
      <c r="O142" s="26">
        <f>SUM(O139:O141)</f>
        <v>1337846.31120645</v>
      </c>
    </row>
    <row r="143" spans="1:15" x14ac:dyDescent="0.3">
      <c r="A143" s="21" t="s">
        <v>13</v>
      </c>
      <c r="B143" s="22" t="s">
        <v>14</v>
      </c>
      <c r="C143" s="21" t="s">
        <v>0</v>
      </c>
      <c r="D143" s="21" t="s">
        <v>1</v>
      </c>
      <c r="E143" s="21" t="s">
        <v>2</v>
      </c>
      <c r="F143" s="21" t="s">
        <v>3</v>
      </c>
      <c r="G143" s="21" t="s">
        <v>4</v>
      </c>
      <c r="H143" s="21" t="s">
        <v>5</v>
      </c>
      <c r="I143" s="21" t="s">
        <v>6</v>
      </c>
      <c r="J143" s="21" t="s">
        <v>7</v>
      </c>
      <c r="K143" s="21" t="s">
        <v>8</v>
      </c>
      <c r="L143" s="21" t="s">
        <v>9</v>
      </c>
      <c r="M143" s="21" t="s">
        <v>10</v>
      </c>
      <c r="N143" s="21" t="s">
        <v>11</v>
      </c>
      <c r="O143" s="23" t="s">
        <v>59</v>
      </c>
    </row>
    <row r="144" spans="1:15" x14ac:dyDescent="0.3">
      <c r="A144" s="188">
        <v>2026</v>
      </c>
      <c r="B144" s="9" t="s">
        <v>16</v>
      </c>
      <c r="C144" s="24">
        <f>C100+C49</f>
        <v>246389.64669414001</v>
      </c>
      <c r="D144" s="24">
        <f>D100+D49</f>
        <v>227624.67588900001</v>
      </c>
      <c r="E144" s="24"/>
      <c r="F144" s="24"/>
      <c r="G144" s="24"/>
      <c r="H144" s="24"/>
      <c r="I144" s="24"/>
      <c r="J144" s="24"/>
      <c r="K144" s="24"/>
      <c r="L144" s="24"/>
      <c r="M144" s="24"/>
      <c r="N144" s="24"/>
      <c r="O144" s="25">
        <f>SUM(C144:N144)</f>
        <v>474014.32258313999</v>
      </c>
    </row>
    <row r="145" spans="1:15" x14ac:dyDescent="0.3">
      <c r="A145" s="188"/>
      <c r="B145" s="9" t="s">
        <v>18</v>
      </c>
      <c r="C145" s="24">
        <f t="shared" ref="C145:D147" si="49">C101+C50</f>
        <v>48768.766470409995</v>
      </c>
      <c r="D145" s="24">
        <f t="shared" si="49"/>
        <v>45191.981117000003</v>
      </c>
      <c r="E145" s="24"/>
      <c r="F145" s="24"/>
      <c r="G145" s="24"/>
      <c r="H145" s="24"/>
      <c r="I145" s="24"/>
      <c r="J145" s="24"/>
      <c r="K145" s="24"/>
      <c r="L145" s="24"/>
      <c r="M145" s="24"/>
      <c r="N145" s="24"/>
      <c r="O145" s="25">
        <f t="shared" ref="O145:O147" si="50">SUM(C145:N145)</f>
        <v>93960.747587410006</v>
      </c>
    </row>
    <row r="146" spans="1:15" x14ac:dyDescent="0.3">
      <c r="A146" s="188"/>
      <c r="B146" s="9" t="s">
        <v>19</v>
      </c>
      <c r="C146" s="24">
        <f t="shared" si="49"/>
        <v>29288.130682000003</v>
      </c>
      <c r="D146" s="24">
        <f t="shared" si="49"/>
        <v>27376.947575999999</v>
      </c>
      <c r="E146" s="24"/>
      <c r="F146" s="24"/>
      <c r="G146" s="24"/>
      <c r="H146" s="24"/>
      <c r="I146" s="24"/>
      <c r="J146" s="24"/>
      <c r="K146" s="24"/>
      <c r="L146" s="24"/>
      <c r="M146" s="24"/>
      <c r="N146" s="24"/>
      <c r="O146" s="25">
        <f t="shared" si="50"/>
        <v>56665.078258000001</v>
      </c>
    </row>
    <row r="147" spans="1:15" x14ac:dyDescent="0.3">
      <c r="A147" s="188"/>
      <c r="B147" s="9" t="s">
        <v>20</v>
      </c>
      <c r="C147" s="26">
        <f t="shared" si="49"/>
        <v>324446.54384654999</v>
      </c>
      <c r="D147" s="26">
        <f t="shared" si="49"/>
        <v>300193.604582</v>
      </c>
      <c r="E147" s="26"/>
      <c r="F147" s="26"/>
      <c r="G147" s="26"/>
      <c r="H147" s="41"/>
      <c r="I147" s="41"/>
      <c r="J147" s="41"/>
      <c r="K147" s="26"/>
      <c r="L147" s="42"/>
      <c r="M147" s="42"/>
      <c r="N147" s="42"/>
      <c r="O147" s="26">
        <f t="shared" si="50"/>
        <v>624640.14842854999</v>
      </c>
    </row>
    <row r="148" spans="1:15" x14ac:dyDescent="0.3">
      <c r="A148" s="98"/>
      <c r="B148" s="99"/>
      <c r="C148" s="100"/>
      <c r="D148" s="100"/>
      <c r="E148" s="100"/>
      <c r="F148" s="100"/>
      <c r="G148" s="100"/>
      <c r="H148" s="101"/>
      <c r="I148" s="101"/>
      <c r="J148" s="101"/>
      <c r="K148" s="100"/>
      <c r="L148" s="101"/>
      <c r="M148" s="102"/>
      <c r="N148" s="102"/>
      <c r="O148" s="103"/>
    </row>
    <row r="149" spans="1:15" ht="15.6" x14ac:dyDescent="0.3">
      <c r="A149" s="176" t="s">
        <v>42</v>
      </c>
      <c r="B149" s="177"/>
      <c r="C149" s="177"/>
      <c r="D149" s="177"/>
      <c r="E149" s="177"/>
      <c r="F149" s="177"/>
      <c r="G149" s="177"/>
      <c r="H149" s="177"/>
      <c r="I149" s="177"/>
      <c r="J149" s="177"/>
      <c r="K149" s="177"/>
      <c r="L149" s="177"/>
      <c r="M149" s="177"/>
      <c r="N149" s="177"/>
      <c r="O149" s="178"/>
    </row>
    <row r="150" spans="1:15" x14ac:dyDescent="0.3">
      <c r="A150" s="21" t="s">
        <v>13</v>
      </c>
      <c r="B150" s="22" t="s">
        <v>14</v>
      </c>
      <c r="C150" s="21" t="s">
        <v>0</v>
      </c>
      <c r="D150" s="21" t="s">
        <v>1</v>
      </c>
      <c r="E150" s="21" t="s">
        <v>2</v>
      </c>
      <c r="F150" s="21" t="s">
        <v>3</v>
      </c>
      <c r="G150" s="21" t="s">
        <v>4</v>
      </c>
      <c r="H150" s="21" t="s">
        <v>5</v>
      </c>
      <c r="I150" s="21" t="s">
        <v>6</v>
      </c>
      <c r="J150" s="21" t="s">
        <v>7</v>
      </c>
      <c r="K150" s="21" t="s">
        <v>8</v>
      </c>
      <c r="L150" s="21" t="s">
        <v>9</v>
      </c>
      <c r="M150" s="21" t="s">
        <v>10</v>
      </c>
      <c r="N150" s="21" t="s">
        <v>11</v>
      </c>
      <c r="O150" s="23" t="s">
        <v>47</v>
      </c>
    </row>
    <row r="151" spans="1:15" x14ac:dyDescent="0.3">
      <c r="A151" s="211" t="s">
        <v>54</v>
      </c>
      <c r="B151" s="9" t="s">
        <v>16</v>
      </c>
      <c r="C151" s="30">
        <f t="shared" ref="C151:O151" si="51">C139/C134-1</f>
        <v>-7.6629212991374485E-2</v>
      </c>
      <c r="D151" s="30">
        <f t="shared" si="51"/>
        <v>0.18665390583945518</v>
      </c>
      <c r="E151" s="30">
        <f t="shared" si="51"/>
        <v>-0.16605465686680743</v>
      </c>
      <c r="F151" s="30">
        <f t="shared" si="51"/>
        <v>1.5507627783593332</v>
      </c>
      <c r="G151" s="30">
        <f t="shared" si="51"/>
        <v>-1.8508919740137353E-2</v>
      </c>
      <c r="H151" s="30">
        <f t="shared" si="51"/>
        <v>6.4173572961168324E-2</v>
      </c>
      <c r="I151" s="30">
        <f t="shared" si="51"/>
        <v>-1.1278138003937066E-2</v>
      </c>
      <c r="J151" s="30">
        <f t="shared" si="51"/>
        <v>-1.1635347126437545E-2</v>
      </c>
      <c r="K151" s="30">
        <f t="shared" si="51"/>
        <v>0.13034713869922521</v>
      </c>
      <c r="L151" s="30">
        <f t="shared" si="51"/>
        <v>0.61632770212916355</v>
      </c>
      <c r="M151" s="30">
        <f t="shared" si="51"/>
        <v>-0.11963857386419141</v>
      </c>
      <c r="N151" s="30">
        <f t="shared" si="51"/>
        <v>-9.9591676975510413E-2</v>
      </c>
      <c r="O151" s="30">
        <f t="shared" si="51"/>
        <v>-1.2457652975942368E-2</v>
      </c>
    </row>
    <row r="152" spans="1:15" x14ac:dyDescent="0.3">
      <c r="A152" s="211"/>
      <c r="B152" s="9" t="s">
        <v>18</v>
      </c>
      <c r="C152" s="30">
        <f t="shared" ref="C152:O152" si="52">C140/C135-1</f>
        <v>-0.12299648646047789</v>
      </c>
      <c r="D152" s="30">
        <f t="shared" si="52"/>
        <v>0.31501774083590184</v>
      </c>
      <c r="E152" s="30">
        <f t="shared" si="52"/>
        <v>-0.1429815739203566</v>
      </c>
      <c r="F152" s="30">
        <f t="shared" si="52"/>
        <v>5.3853404537664913</v>
      </c>
      <c r="G152" s="30">
        <f t="shared" si="52"/>
        <v>0.16305032764968108</v>
      </c>
      <c r="H152" s="30">
        <f t="shared" si="52"/>
        <v>0.18849542398313357</v>
      </c>
      <c r="I152" s="30">
        <f t="shared" si="52"/>
        <v>-2.2344849666649957E-2</v>
      </c>
      <c r="J152" s="30">
        <f t="shared" si="52"/>
        <v>7.628916856474155E-2</v>
      </c>
      <c r="K152" s="30">
        <f t="shared" si="52"/>
        <v>4.1387407368933538E-2</v>
      </c>
      <c r="L152" s="30">
        <f t="shared" si="52"/>
        <v>0.84111348053952373</v>
      </c>
      <c r="M152" s="30">
        <f t="shared" si="52"/>
        <v>-0.16676974125578592</v>
      </c>
      <c r="N152" s="30">
        <f t="shared" si="52"/>
        <v>-3.4583797506516745E-2</v>
      </c>
      <c r="O152" s="30">
        <f t="shared" si="52"/>
        <v>3.5963971239326264E-2</v>
      </c>
    </row>
    <row r="153" spans="1:15" x14ac:dyDescent="0.3">
      <c r="A153" s="211"/>
      <c r="B153" s="9" t="s">
        <v>19</v>
      </c>
      <c r="C153" s="30">
        <f t="shared" ref="C153:O153" si="53">C141/C136-1</f>
        <v>-0.11498814019871284</v>
      </c>
      <c r="D153" s="30">
        <f t="shared" si="53"/>
        <v>0.33892603719561376</v>
      </c>
      <c r="E153" s="30">
        <f t="shared" si="53"/>
        <v>-0.16347987678234244</v>
      </c>
      <c r="F153" s="30">
        <f t="shared" si="53"/>
        <v>3.7049498723613157</v>
      </c>
      <c r="G153" s="30">
        <f t="shared" si="53"/>
        <v>0.18670043137270653</v>
      </c>
      <c r="H153" s="30">
        <f t="shared" si="53"/>
        <v>8.1213584211154988E-2</v>
      </c>
      <c r="I153" s="30">
        <f t="shared" si="53"/>
        <v>-6.117022785677062E-2</v>
      </c>
      <c r="J153" s="30">
        <f t="shared" si="53"/>
        <v>1.6500126855560238E-2</v>
      </c>
      <c r="K153" s="30">
        <f t="shared" si="53"/>
        <v>0.13256248465475351</v>
      </c>
      <c r="L153" s="30">
        <f t="shared" si="53"/>
        <v>0.86738613671873988</v>
      </c>
      <c r="M153" s="30">
        <f t="shared" si="53"/>
        <v>-0.11661857486462268</v>
      </c>
      <c r="N153" s="30">
        <f t="shared" si="53"/>
        <v>-8.6819331021498192E-2</v>
      </c>
      <c r="O153" s="30">
        <f t="shared" si="53"/>
        <v>2.1041492410056373E-2</v>
      </c>
    </row>
    <row r="154" spans="1:15" x14ac:dyDescent="0.3">
      <c r="A154" s="211"/>
      <c r="B154" s="10" t="s">
        <v>20</v>
      </c>
      <c r="C154" s="78">
        <f t="shared" ref="C154:O154" si="54">C142/C137-1</f>
        <v>-8.7118295556853242E-2</v>
      </c>
      <c r="D154" s="78">
        <f t="shared" si="54"/>
        <v>0.21734974374546279</v>
      </c>
      <c r="E154" s="78">
        <f t="shared" si="54"/>
        <v>-0.16250741220185372</v>
      </c>
      <c r="F154" s="78">
        <f t="shared" si="54"/>
        <v>2.0509002534009175</v>
      </c>
      <c r="G154" s="78">
        <f t="shared" si="54"/>
        <v>4.7738350196262491E-3</v>
      </c>
      <c r="H154" s="78">
        <f t="shared" si="54"/>
        <v>7.2746781416412887E-2</v>
      </c>
      <c r="I154" s="78">
        <f t="shared" si="54"/>
        <v>-1.433228014274468E-2</v>
      </c>
      <c r="J154" s="78">
        <f t="shared" si="54"/>
        <v>-5.972652676154433E-3</v>
      </c>
      <c r="K154" s="78">
        <f t="shared" si="54"/>
        <v>0.12314009006825533</v>
      </c>
      <c r="L154" s="78">
        <f t="shared" si="54"/>
        <v>0.66832770030264821</v>
      </c>
      <c r="M154" s="78">
        <f t="shared" si="54"/>
        <v>-0.1264003005684351</v>
      </c>
      <c r="N154" s="78">
        <f t="shared" si="54"/>
        <v>-8.880719022750283E-2</v>
      </c>
      <c r="O154" s="78">
        <f t="shared" si="54"/>
        <v>-2.7506136817671001E-3</v>
      </c>
    </row>
    <row r="155" spans="1:15" ht="15" customHeight="1" x14ac:dyDescent="0.3">
      <c r="A155" s="176" t="s">
        <v>42</v>
      </c>
      <c r="B155" s="177"/>
      <c r="C155" s="177"/>
      <c r="D155" s="177"/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8"/>
    </row>
    <row r="156" spans="1:15" ht="15" customHeight="1" x14ac:dyDescent="0.3">
      <c r="A156" s="21" t="s">
        <v>13</v>
      </c>
      <c r="B156" s="22" t="s">
        <v>14</v>
      </c>
      <c r="C156" s="21" t="s">
        <v>0</v>
      </c>
      <c r="D156" s="21" t="s">
        <v>1</v>
      </c>
      <c r="E156" s="21" t="s">
        <v>2</v>
      </c>
      <c r="F156" s="21" t="s">
        <v>3</v>
      </c>
      <c r="G156" s="21" t="s">
        <v>4</v>
      </c>
      <c r="H156" s="21" t="s">
        <v>5</v>
      </c>
      <c r="I156" s="21" t="s">
        <v>6</v>
      </c>
      <c r="J156" s="21" t="s">
        <v>7</v>
      </c>
      <c r="K156" s="21" t="s">
        <v>8</v>
      </c>
      <c r="L156" s="21" t="s">
        <v>9</v>
      </c>
      <c r="M156" s="21" t="s">
        <v>10</v>
      </c>
      <c r="N156" s="21" t="s">
        <v>11</v>
      </c>
      <c r="O156" s="23" t="s">
        <v>59</v>
      </c>
    </row>
    <row r="157" spans="1:15" ht="15" customHeight="1" x14ac:dyDescent="0.3">
      <c r="A157" s="179" t="s">
        <v>62</v>
      </c>
      <c r="B157" s="9" t="s">
        <v>16</v>
      </c>
      <c r="C157" s="30">
        <f>C144/C139-1</f>
        <v>0.26336411978545993</v>
      </c>
      <c r="D157" s="30">
        <f>D144/D139-1</f>
        <v>7.1592884798872714E-2</v>
      </c>
      <c r="E157" s="30"/>
      <c r="F157" s="30"/>
      <c r="G157" s="30"/>
      <c r="H157" s="30"/>
      <c r="I157" s="30"/>
      <c r="J157" s="30"/>
      <c r="K157" s="30"/>
      <c r="L157" s="30"/>
      <c r="M157" s="30"/>
      <c r="N157" s="30"/>
      <c r="O157" s="30"/>
    </row>
    <row r="158" spans="1:15" ht="15" customHeight="1" x14ac:dyDescent="0.3">
      <c r="A158" s="180"/>
      <c r="B158" s="9" t="s">
        <v>18</v>
      </c>
      <c r="C158" s="30">
        <f t="shared" ref="C158:D159" si="55">C145/C140-1</f>
        <v>0.31261766511817868</v>
      </c>
      <c r="D158" s="30">
        <f t="shared" si="55"/>
        <v>5.4999385579804994E-2</v>
      </c>
      <c r="E158" s="30"/>
      <c r="F158" s="30"/>
      <c r="G158" s="30"/>
      <c r="H158" s="30"/>
      <c r="I158" s="30"/>
      <c r="J158" s="30"/>
      <c r="K158" s="30"/>
      <c r="L158" s="30"/>
      <c r="M158" s="30"/>
      <c r="N158" s="30"/>
      <c r="O158" s="30"/>
    </row>
    <row r="159" spans="1:15" ht="15" customHeight="1" x14ac:dyDescent="0.3">
      <c r="A159" s="180"/>
      <c r="B159" s="9" t="s">
        <v>19</v>
      </c>
      <c r="C159" s="30">
        <f t="shared" si="55"/>
        <v>0.32619899126606877</v>
      </c>
      <c r="D159" s="30">
        <f t="shared" si="55"/>
        <v>7.4630151351271268E-2</v>
      </c>
      <c r="E159" s="30"/>
      <c r="F159" s="30"/>
      <c r="G159" s="30"/>
      <c r="H159" s="30"/>
      <c r="I159" s="30"/>
      <c r="J159" s="30"/>
      <c r="K159" s="30"/>
      <c r="L159" s="30"/>
      <c r="M159" s="30"/>
      <c r="N159" s="30"/>
      <c r="O159" s="30"/>
    </row>
    <row r="160" spans="1:15" ht="15" customHeight="1" x14ac:dyDescent="0.3">
      <c r="A160" s="180"/>
      <c r="B160" s="10" t="s">
        <v>20</v>
      </c>
      <c r="C160" s="78">
        <f>C147/C142-1</f>
        <v>0.27601872467587518</v>
      </c>
      <c r="D160" s="78">
        <f t="shared" ref="D160" si="56">D147/D142-1</f>
        <v>6.9336532746962387E-2</v>
      </c>
      <c r="E160" s="31"/>
      <c r="F160" s="31"/>
      <c r="G160" s="31"/>
      <c r="H160" s="31"/>
      <c r="I160" s="31"/>
      <c r="J160" s="31"/>
      <c r="K160" s="31"/>
      <c r="L160" s="31"/>
      <c r="M160" s="31"/>
      <c r="N160" s="31"/>
      <c r="O160" s="31"/>
    </row>
    <row r="161" spans="1:15" ht="15" customHeight="1" x14ac:dyDescent="0.3">
      <c r="A161"/>
      <c r="B161" s="53"/>
      <c r="C161"/>
      <c r="D161"/>
      <c r="E161"/>
      <c r="F161"/>
      <c r="G161"/>
      <c r="H161"/>
      <c r="I161"/>
      <c r="J161"/>
      <c r="K161"/>
      <c r="L161"/>
      <c r="M161"/>
      <c r="N161"/>
      <c r="O161"/>
    </row>
    <row r="162" spans="1:15" ht="15" customHeight="1" x14ac:dyDescent="0.3"/>
    <row r="163" spans="1:15" ht="15" customHeight="1" x14ac:dyDescent="0.3">
      <c r="A163"/>
      <c r="B163" s="190" t="s">
        <v>61</v>
      </c>
      <c r="C163" s="191"/>
      <c r="D163" s="191"/>
      <c r="E163" s="191"/>
      <c r="F163" s="191"/>
      <c r="G163" s="191"/>
      <c r="H163" s="191"/>
      <c r="I163" s="191"/>
      <c r="J163" s="191"/>
      <c r="K163" s="191"/>
      <c r="L163" s="191"/>
      <c r="M163" s="191"/>
      <c r="N163" s="191"/>
      <c r="O163" s="192"/>
    </row>
    <row r="164" spans="1:15" ht="15" customHeight="1" x14ac:dyDescent="0.3">
      <c r="A164"/>
      <c r="B164" s="193"/>
      <c r="C164" s="194"/>
      <c r="D164" s="194"/>
      <c r="E164" s="194"/>
      <c r="F164" s="194"/>
      <c r="G164" s="194"/>
      <c r="H164" s="194"/>
      <c r="I164" s="194"/>
      <c r="J164" s="194"/>
      <c r="K164" s="194"/>
      <c r="L164" s="194"/>
      <c r="M164" s="194"/>
      <c r="N164" s="194"/>
      <c r="O164" s="195"/>
    </row>
    <row r="165" spans="1:15" ht="15" customHeight="1" x14ac:dyDescent="0.3">
      <c r="A165"/>
      <c r="B165" s="16" t="s">
        <v>14</v>
      </c>
      <c r="C165" s="14" t="s">
        <v>0</v>
      </c>
      <c r="D165" s="14" t="s">
        <v>1</v>
      </c>
      <c r="E165" s="14" t="s">
        <v>2</v>
      </c>
      <c r="F165" s="14" t="s">
        <v>3</v>
      </c>
      <c r="G165" s="14" t="s">
        <v>4</v>
      </c>
      <c r="H165" s="14" t="s">
        <v>5</v>
      </c>
      <c r="I165" s="14" t="s">
        <v>6</v>
      </c>
      <c r="J165" s="14" t="s">
        <v>7</v>
      </c>
      <c r="K165" s="14" t="s">
        <v>8</v>
      </c>
      <c r="L165" s="61" t="s">
        <v>9</v>
      </c>
      <c r="M165" s="61" t="s">
        <v>10</v>
      </c>
      <c r="N165" s="61" t="s">
        <v>11</v>
      </c>
      <c r="O165" s="65" t="s">
        <v>59</v>
      </c>
    </row>
    <row r="166" spans="1:15" ht="15" customHeight="1" x14ac:dyDescent="0.3">
      <c r="A166"/>
      <c r="B166" s="196" t="s">
        <v>25</v>
      </c>
      <c r="C166" s="197"/>
      <c r="D166" s="197"/>
      <c r="E166" s="197"/>
      <c r="F166" s="197"/>
      <c r="G166" s="197"/>
      <c r="H166" s="197"/>
      <c r="I166" s="197"/>
      <c r="J166" s="197"/>
      <c r="K166" s="197"/>
      <c r="L166" s="197"/>
      <c r="M166" s="197"/>
      <c r="N166" s="197"/>
      <c r="O166" s="198"/>
    </row>
    <row r="167" spans="1:15" x14ac:dyDescent="0.3">
      <c r="A167"/>
      <c r="B167" s="17" t="s">
        <v>16</v>
      </c>
      <c r="C167" s="24">
        <v>31877.808924140001</v>
      </c>
      <c r="D167" s="24">
        <f>D49</f>
        <v>26100.215219000002</v>
      </c>
      <c r="E167" s="24"/>
      <c r="F167" s="24"/>
      <c r="G167" s="24"/>
      <c r="H167" s="24"/>
      <c r="I167" s="24"/>
      <c r="J167" s="24"/>
      <c r="K167" s="24"/>
      <c r="L167" s="24"/>
      <c r="M167" s="24"/>
      <c r="N167" s="24"/>
      <c r="O167" s="5"/>
    </row>
    <row r="168" spans="1:15" x14ac:dyDescent="0.3">
      <c r="A168"/>
      <c r="B168" s="17" t="s">
        <v>18</v>
      </c>
      <c r="C168" s="24">
        <v>10658.301470410001</v>
      </c>
      <c r="D168" s="24">
        <f t="shared" ref="D168:D171" si="57">D50</f>
        <v>8488.7937270000002</v>
      </c>
      <c r="E168" s="24"/>
      <c r="F168" s="24"/>
      <c r="G168" s="24"/>
      <c r="H168" s="24"/>
      <c r="I168" s="24"/>
      <c r="J168" s="24"/>
      <c r="K168" s="24"/>
      <c r="L168" s="24"/>
      <c r="M168" s="24"/>
      <c r="N168" s="24"/>
      <c r="O168" s="5"/>
    </row>
    <row r="169" spans="1:15" ht="15" customHeight="1" x14ac:dyDescent="0.3">
      <c r="A169"/>
      <c r="B169" s="17" t="s">
        <v>19</v>
      </c>
      <c r="C169" s="24">
        <v>2078.5496520000002</v>
      </c>
      <c r="D169" s="24">
        <f t="shared" si="57"/>
        <v>1691.927956</v>
      </c>
      <c r="E169" s="24"/>
      <c r="F169" s="24"/>
      <c r="G169" s="24"/>
      <c r="H169" s="24"/>
      <c r="I169" s="24"/>
      <c r="J169" s="24"/>
      <c r="K169" s="24"/>
      <c r="L169" s="24"/>
      <c r="M169" s="24"/>
      <c r="N169" s="24"/>
      <c r="O169" s="5"/>
    </row>
    <row r="170" spans="1:15" ht="15" customHeight="1" x14ac:dyDescent="0.3">
      <c r="A170"/>
      <c r="B170" s="18" t="s">
        <v>20</v>
      </c>
      <c r="C170" s="24">
        <f>SUM(C167:C169)</f>
        <v>44614.660046550001</v>
      </c>
      <c r="D170" s="24">
        <f t="shared" si="57"/>
        <v>36280.936902000001</v>
      </c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62"/>
    </row>
    <row r="171" spans="1:15" x14ac:dyDescent="0.3">
      <c r="A171"/>
      <c r="B171" s="17" t="s">
        <v>26</v>
      </c>
      <c r="C171" s="29">
        <v>-5</v>
      </c>
      <c r="D171" s="29">
        <f t="shared" si="57"/>
        <v>-2.23</v>
      </c>
      <c r="E171" s="29"/>
      <c r="F171" s="29"/>
      <c r="G171" s="29"/>
      <c r="H171" s="29"/>
      <c r="I171" s="29"/>
      <c r="J171" s="29"/>
      <c r="K171" s="29"/>
      <c r="L171" s="63"/>
      <c r="M171" s="29"/>
      <c r="N171" s="29"/>
      <c r="O171" s="64"/>
    </row>
    <row r="172" spans="1:15" ht="15" customHeight="1" x14ac:dyDescent="0.3">
      <c r="A172"/>
      <c r="B172" s="199" t="s">
        <v>27</v>
      </c>
      <c r="C172" s="200"/>
      <c r="D172" s="200"/>
      <c r="E172" s="200"/>
      <c r="F172" s="200"/>
      <c r="G172" s="200"/>
      <c r="H172" s="200"/>
      <c r="I172" s="200"/>
      <c r="J172" s="200"/>
      <c r="K172" s="200"/>
      <c r="L172" s="200"/>
      <c r="M172" s="200"/>
      <c r="N172" s="200"/>
      <c r="O172" s="201"/>
    </row>
    <row r="173" spans="1:15" x14ac:dyDescent="0.3">
      <c r="A173"/>
      <c r="B173" s="17" t="s">
        <v>16</v>
      </c>
      <c r="C173" s="24">
        <v>214511.83777000001</v>
      </c>
      <c r="D173" s="24">
        <f>D100</f>
        <v>201524.46067</v>
      </c>
      <c r="E173" s="24"/>
      <c r="F173" s="24"/>
      <c r="G173" s="24"/>
      <c r="H173" s="24"/>
      <c r="I173" s="24"/>
      <c r="J173" s="24"/>
      <c r="K173" s="24"/>
      <c r="L173" s="24"/>
      <c r="M173" s="24"/>
      <c r="N173" s="24"/>
      <c r="O173" s="5"/>
    </row>
    <row r="174" spans="1:15" x14ac:dyDescent="0.3">
      <c r="A174"/>
      <c r="B174" s="17" t="s">
        <v>18</v>
      </c>
      <c r="C174" s="24">
        <v>38110.464999999997</v>
      </c>
      <c r="D174" s="24">
        <f t="shared" ref="D174:D177" si="58">D101</f>
        <v>36703.187389999999</v>
      </c>
      <c r="E174" s="24"/>
      <c r="F174" s="24"/>
      <c r="G174" s="24"/>
      <c r="H174" s="24"/>
      <c r="I174" s="24"/>
      <c r="J174" s="24"/>
      <c r="K174" s="24"/>
      <c r="L174" s="24"/>
      <c r="M174" s="24"/>
      <c r="N174" s="24"/>
      <c r="O174" s="5"/>
    </row>
    <row r="175" spans="1:15" x14ac:dyDescent="0.3">
      <c r="A175"/>
      <c r="B175" s="17" t="s">
        <v>19</v>
      </c>
      <c r="C175" s="24">
        <v>27209.581030000001</v>
      </c>
      <c r="D175" s="24">
        <f t="shared" si="58"/>
        <v>25685.019619999999</v>
      </c>
      <c r="E175" s="24"/>
      <c r="F175" s="24"/>
      <c r="G175" s="24"/>
      <c r="H175" s="24"/>
      <c r="I175" s="24"/>
      <c r="J175" s="24"/>
      <c r="K175" s="24"/>
      <c r="L175" s="24"/>
      <c r="M175" s="24"/>
      <c r="N175" s="24"/>
      <c r="O175" s="5"/>
    </row>
    <row r="176" spans="1:15" x14ac:dyDescent="0.3">
      <c r="A176"/>
      <c r="B176" s="19" t="s">
        <v>20</v>
      </c>
      <c r="C176" s="24">
        <f t="shared" ref="C176" si="59">C173+C174+C175</f>
        <v>279831.88380000001</v>
      </c>
      <c r="D176" s="24">
        <f t="shared" si="58"/>
        <v>263912.66768000001</v>
      </c>
      <c r="E176" s="24"/>
      <c r="F176" s="24"/>
      <c r="G176" s="24"/>
      <c r="H176" s="24"/>
      <c r="I176" s="24"/>
      <c r="J176" s="24"/>
      <c r="K176" s="24"/>
      <c r="L176" s="24"/>
      <c r="M176" s="24"/>
      <c r="N176" s="24"/>
      <c r="O176" s="62"/>
    </row>
    <row r="177" spans="1:15" x14ac:dyDescent="0.3">
      <c r="A177"/>
      <c r="B177" s="17" t="s">
        <v>26</v>
      </c>
      <c r="C177" s="29">
        <v>-3.6</v>
      </c>
      <c r="D177" s="29">
        <f t="shared" si="58"/>
        <v>-1.8</v>
      </c>
      <c r="E177" s="29"/>
      <c r="F177" s="29"/>
      <c r="G177" s="29"/>
      <c r="H177" s="29"/>
      <c r="I177" s="29"/>
      <c r="J177" s="29"/>
      <c r="K177" s="29"/>
      <c r="L177" s="63"/>
      <c r="M177" s="63"/>
      <c r="N177" s="63"/>
      <c r="O177" s="64"/>
    </row>
    <row r="178" spans="1:15" ht="15.6" customHeight="1" x14ac:dyDescent="0.3">
      <c r="A178"/>
      <c r="B178" s="199" t="s">
        <v>33</v>
      </c>
      <c r="C178" s="200"/>
      <c r="D178" s="200"/>
      <c r="E178" s="200"/>
      <c r="F178" s="200"/>
      <c r="G178" s="200"/>
      <c r="H178" s="200"/>
      <c r="I178" s="200"/>
      <c r="J178" s="200"/>
      <c r="K178" s="200"/>
      <c r="L178" s="200"/>
      <c r="M178" s="200"/>
      <c r="N178" s="200"/>
      <c r="O178" s="201"/>
    </row>
    <row r="179" spans="1:15" x14ac:dyDescent="0.3">
      <c r="A179"/>
      <c r="B179" s="17" t="s">
        <v>16</v>
      </c>
      <c r="C179" s="24">
        <f t="shared" ref="C179" si="60">C167+C173</f>
        <v>246389.64669414001</v>
      </c>
      <c r="D179" s="24">
        <f>D144</f>
        <v>227624.67588900001</v>
      </c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5"/>
    </row>
    <row r="180" spans="1:15" x14ac:dyDescent="0.3">
      <c r="A180"/>
      <c r="B180" s="17" t="s">
        <v>18</v>
      </c>
      <c r="C180" s="24">
        <f t="shared" ref="C180:C182" si="61">C168+C174</f>
        <v>48768.766470409995</v>
      </c>
      <c r="D180" s="24">
        <f t="shared" ref="D180:D182" si="62">D145</f>
        <v>45191.981117000003</v>
      </c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25"/>
    </row>
    <row r="181" spans="1:15" x14ac:dyDescent="0.3">
      <c r="A181"/>
      <c r="B181" s="17" t="s">
        <v>19</v>
      </c>
      <c r="C181" s="24">
        <f t="shared" si="61"/>
        <v>29288.130682000003</v>
      </c>
      <c r="D181" s="24">
        <f t="shared" si="62"/>
        <v>27376.947575999999</v>
      </c>
      <c r="E181" s="24"/>
      <c r="F181" s="24"/>
      <c r="G181" s="24"/>
      <c r="H181" s="24"/>
      <c r="I181" s="24"/>
      <c r="J181" s="24"/>
      <c r="K181" s="24"/>
      <c r="L181" s="24"/>
      <c r="M181" s="24"/>
      <c r="N181" s="24"/>
      <c r="O181" s="25"/>
    </row>
    <row r="182" spans="1:15" x14ac:dyDescent="0.3">
      <c r="A182"/>
      <c r="B182" s="18" t="s">
        <v>20</v>
      </c>
      <c r="C182" s="41">
        <f t="shared" si="61"/>
        <v>324446.54384654999</v>
      </c>
      <c r="D182" s="41">
        <f t="shared" si="62"/>
        <v>300193.604582</v>
      </c>
      <c r="E182" s="41"/>
      <c r="F182" s="41"/>
      <c r="G182" s="41"/>
      <c r="H182" s="41"/>
      <c r="I182" s="41"/>
      <c r="J182" s="41"/>
      <c r="K182" s="41"/>
      <c r="L182" s="41"/>
      <c r="M182" s="41"/>
      <c r="N182" s="41"/>
      <c r="O182" s="26"/>
    </row>
    <row r="183" spans="1:15" x14ac:dyDescent="0.3">
      <c r="B183"/>
      <c r="C183"/>
      <c r="D183"/>
      <c r="E183"/>
      <c r="F183"/>
      <c r="G183"/>
      <c r="H183"/>
      <c r="I183"/>
      <c r="J183"/>
      <c r="K183"/>
      <c r="L183"/>
      <c r="M183"/>
      <c r="N183"/>
      <c r="O183"/>
    </row>
    <row r="184" spans="1:15" ht="15.6" customHeight="1" x14ac:dyDescent="0.3">
      <c r="B184"/>
      <c r="C184"/>
      <c r="D184"/>
      <c r="E184"/>
      <c r="F184"/>
      <c r="G184"/>
      <c r="H184"/>
      <c r="I184"/>
      <c r="J184"/>
      <c r="K184"/>
      <c r="L184"/>
      <c r="M184"/>
      <c r="N184"/>
      <c r="O184"/>
    </row>
    <row r="185" spans="1:15" x14ac:dyDescent="0.3">
      <c r="B185" s="202" t="s">
        <v>56</v>
      </c>
      <c r="C185" s="203"/>
      <c r="D185" s="203"/>
      <c r="E185" s="203"/>
      <c r="F185" s="203"/>
      <c r="G185" s="203"/>
      <c r="H185" s="203"/>
      <c r="I185" s="204"/>
      <c r="J185"/>
      <c r="K185"/>
      <c r="L185"/>
      <c r="M185"/>
      <c r="N185"/>
      <c r="O185"/>
    </row>
    <row r="186" spans="1:15" x14ac:dyDescent="0.3">
      <c r="B186" s="205"/>
      <c r="C186" s="206"/>
      <c r="D186" s="206"/>
      <c r="E186" s="206"/>
      <c r="F186" s="206"/>
      <c r="G186" s="206"/>
      <c r="H186" s="206"/>
      <c r="I186" s="207"/>
      <c r="O186"/>
    </row>
    <row r="187" spans="1:15" x14ac:dyDescent="0.3">
      <c r="B187" s="16" t="s">
        <v>14</v>
      </c>
      <c r="C187" s="14">
        <v>2019</v>
      </c>
      <c r="D187" s="14">
        <v>2020</v>
      </c>
      <c r="E187" s="14">
        <v>2021</v>
      </c>
      <c r="F187" s="14">
        <v>2022</v>
      </c>
      <c r="G187" s="14">
        <v>2023</v>
      </c>
      <c r="H187" s="57">
        <v>2024</v>
      </c>
      <c r="I187" s="57">
        <v>2025</v>
      </c>
      <c r="O187"/>
    </row>
    <row r="188" spans="1:15" ht="15.6" x14ac:dyDescent="0.3">
      <c r="B188" s="196" t="s">
        <v>25</v>
      </c>
      <c r="C188" s="197"/>
      <c r="D188" s="197"/>
      <c r="E188" s="197"/>
      <c r="F188" s="197"/>
      <c r="G188" s="197"/>
      <c r="H188" s="197"/>
      <c r="I188" s="198"/>
      <c r="O188"/>
    </row>
    <row r="189" spans="1:15" x14ac:dyDescent="0.3">
      <c r="A189"/>
      <c r="B189" s="79" t="s">
        <v>16</v>
      </c>
      <c r="C189" s="80">
        <f>O7</f>
        <v>105368.57</v>
      </c>
      <c r="D189" s="80">
        <f>O13</f>
        <v>103016.32999999999</v>
      </c>
      <c r="E189" s="80">
        <f>O19</f>
        <v>114442.64</v>
      </c>
      <c r="F189" s="80">
        <f>O25</f>
        <v>98621.78</v>
      </c>
      <c r="G189" s="80">
        <f>O31</f>
        <v>99986.189200000008</v>
      </c>
      <c r="H189" s="81">
        <f>O37</f>
        <v>113925.16708000001</v>
      </c>
      <c r="I189" s="80">
        <f>O43</f>
        <v>123814.10488899999</v>
      </c>
      <c r="O189"/>
    </row>
    <row r="190" spans="1:15" x14ac:dyDescent="0.3">
      <c r="A190"/>
      <c r="B190" s="79" t="s">
        <v>18</v>
      </c>
      <c r="C190" s="80">
        <f>O8</f>
        <v>24714.510000000002</v>
      </c>
      <c r="D190" s="80">
        <f>O14</f>
        <v>17539.64</v>
      </c>
      <c r="E190" s="80">
        <f>O20</f>
        <v>20707.849999999999</v>
      </c>
      <c r="F190" s="80">
        <f>O26</f>
        <v>18044.669999999998</v>
      </c>
      <c r="G190" s="80">
        <f>O32</f>
        <v>32776.988400000002</v>
      </c>
      <c r="H190" s="81">
        <f>O38</f>
        <v>36958.498268080002</v>
      </c>
      <c r="I190" s="80">
        <f>O44</f>
        <v>39603.674536629995</v>
      </c>
      <c r="J190"/>
      <c r="K190"/>
      <c r="L190"/>
      <c r="M190"/>
      <c r="N190"/>
      <c r="O190"/>
    </row>
    <row r="191" spans="1:15" ht="15" customHeight="1" x14ac:dyDescent="0.3">
      <c r="A191"/>
      <c r="B191" s="79" t="s">
        <v>19</v>
      </c>
      <c r="C191" s="80">
        <f>O9</f>
        <v>7529.69</v>
      </c>
      <c r="D191" s="80">
        <f>O15</f>
        <v>14668</v>
      </c>
      <c r="E191" s="80">
        <f>O21</f>
        <v>16426.050000000003</v>
      </c>
      <c r="F191" s="80">
        <f>O27</f>
        <v>14988.250000000002</v>
      </c>
      <c r="G191" s="80">
        <f>O33</f>
        <v>5850.4502999999995</v>
      </c>
      <c r="H191" s="81">
        <f>O39</f>
        <v>6305.0561233199996</v>
      </c>
      <c r="I191" s="80">
        <f>O45</f>
        <v>6618.8602308199997</v>
      </c>
      <c r="J191"/>
      <c r="K191"/>
      <c r="L191"/>
      <c r="M191"/>
      <c r="N191"/>
      <c r="O191"/>
    </row>
    <row r="192" spans="1:15" ht="16.2" customHeight="1" x14ac:dyDescent="0.3">
      <c r="A192"/>
      <c r="B192" s="82" t="s">
        <v>38</v>
      </c>
      <c r="C192" s="26">
        <f>O10</f>
        <v>137612.77000000002</v>
      </c>
      <c r="D192" s="26">
        <f>O16</f>
        <v>135223.96999999997</v>
      </c>
      <c r="E192" s="26">
        <f>O22</f>
        <v>151576.53999999998</v>
      </c>
      <c r="F192" s="26">
        <f>O28</f>
        <v>131654.70000000001</v>
      </c>
      <c r="G192" s="26">
        <f>O34</f>
        <v>138613.62790000002</v>
      </c>
      <c r="H192" s="83">
        <f>O40</f>
        <v>157188.72147140003</v>
      </c>
      <c r="I192" s="26">
        <f>O46</f>
        <v>170036.63965644999</v>
      </c>
      <c r="J192"/>
      <c r="K192"/>
      <c r="L192"/>
      <c r="M192"/>
      <c r="N192"/>
      <c r="O192"/>
    </row>
    <row r="193" spans="1:15" ht="15.6" x14ac:dyDescent="0.3">
      <c r="A193"/>
      <c r="B193" s="208" t="s">
        <v>27</v>
      </c>
      <c r="C193" s="209"/>
      <c r="D193" s="209"/>
      <c r="E193" s="209"/>
      <c r="F193" s="209"/>
      <c r="G193" s="209"/>
      <c r="H193" s="209"/>
      <c r="I193" s="210"/>
      <c r="J193"/>
      <c r="K193"/>
      <c r="L193"/>
      <c r="M193"/>
      <c r="N193"/>
      <c r="O193"/>
    </row>
    <row r="194" spans="1:15" ht="15.6" customHeight="1" x14ac:dyDescent="0.3">
      <c r="A194"/>
      <c r="B194" s="79" t="s">
        <v>16</v>
      </c>
      <c r="C194" s="84">
        <f>O58</f>
        <v>953584.73900000018</v>
      </c>
      <c r="D194" s="85">
        <f>O64</f>
        <v>958280.46400000004</v>
      </c>
      <c r="E194" s="86">
        <f>O70</f>
        <v>1081260.9130000002</v>
      </c>
      <c r="F194" s="86">
        <f>O76</f>
        <v>883464.27700000012</v>
      </c>
      <c r="G194" s="86">
        <f>O82</f>
        <v>851806.76900000009</v>
      </c>
      <c r="H194" s="87">
        <f>O88</f>
        <v>924892.57699999993</v>
      </c>
      <c r="I194" s="24">
        <f>O94</f>
        <v>902062.40822999994</v>
      </c>
      <c r="J194"/>
      <c r="K194"/>
      <c r="L194"/>
      <c r="M194"/>
      <c r="N194"/>
      <c r="O194"/>
    </row>
    <row r="195" spans="1:15" x14ac:dyDescent="0.3">
      <c r="A195"/>
      <c r="B195" s="79" t="s">
        <v>18</v>
      </c>
      <c r="C195" s="84">
        <f>O59</f>
        <v>160640.315</v>
      </c>
      <c r="D195" s="85">
        <f>O65</f>
        <v>145140.554</v>
      </c>
      <c r="E195" s="86">
        <f>O71</f>
        <v>181772.231</v>
      </c>
      <c r="F195" s="86">
        <f>O77</f>
        <v>148184.36900000001</v>
      </c>
      <c r="G195" s="86">
        <f>O83</f>
        <v>142438.39900000003</v>
      </c>
      <c r="H195" s="87">
        <f>O89</f>
        <v>156141.541</v>
      </c>
      <c r="I195" s="24">
        <f>O95</f>
        <v>160441.00898999997</v>
      </c>
      <c r="J195"/>
      <c r="K195"/>
      <c r="L195"/>
      <c r="M195"/>
      <c r="N195"/>
      <c r="O195"/>
    </row>
    <row r="196" spans="1:15" x14ac:dyDescent="0.3">
      <c r="A196"/>
      <c r="B196" s="79" t="s">
        <v>19</v>
      </c>
      <c r="C196" s="84">
        <f>O60</f>
        <v>113889.717</v>
      </c>
      <c r="D196" s="85">
        <f>O66</f>
        <v>109780.00700000001</v>
      </c>
      <c r="E196" s="86">
        <f>O72</f>
        <v>128051.57800000001</v>
      </c>
      <c r="F196" s="86">
        <f>O78</f>
        <v>100123.83800000002</v>
      </c>
      <c r="G196" s="86">
        <f>O84</f>
        <v>91784.912000000011</v>
      </c>
      <c r="H196" s="87">
        <f>O90</f>
        <v>103313.51999999999</v>
      </c>
      <c r="I196" s="24">
        <f>O96</f>
        <v>105306.25433</v>
      </c>
      <c r="J196"/>
      <c r="K196"/>
      <c r="L196"/>
      <c r="M196"/>
      <c r="N196"/>
      <c r="O196"/>
    </row>
    <row r="197" spans="1:15" x14ac:dyDescent="0.3">
      <c r="A197"/>
      <c r="B197" s="82" t="s">
        <v>38</v>
      </c>
      <c r="C197" s="26">
        <f>O61</f>
        <v>1228114.7710000002</v>
      </c>
      <c r="D197" s="26">
        <f>O67</f>
        <v>1213201.0250000001</v>
      </c>
      <c r="E197" s="26">
        <f>O73</f>
        <v>1391084.7220000001</v>
      </c>
      <c r="F197" s="26">
        <f>O79</f>
        <v>1131772.4840000002</v>
      </c>
      <c r="G197" s="26">
        <f>O85</f>
        <v>1086030.08</v>
      </c>
      <c r="H197" s="83">
        <f>O91</f>
        <v>1184347.638</v>
      </c>
      <c r="I197" s="26">
        <f>O97</f>
        <v>1167809.6715499999</v>
      </c>
      <c r="J197"/>
      <c r="K197"/>
      <c r="L197"/>
      <c r="M197"/>
      <c r="N197"/>
      <c r="O197"/>
    </row>
    <row r="198" spans="1:15" ht="15.6" x14ac:dyDescent="0.3">
      <c r="A198"/>
      <c r="B198" s="208" t="s">
        <v>33</v>
      </c>
      <c r="C198" s="209"/>
      <c r="D198" s="209"/>
      <c r="E198" s="209"/>
      <c r="F198" s="209"/>
      <c r="G198" s="209"/>
      <c r="H198" s="209"/>
      <c r="I198" s="210"/>
      <c r="J198"/>
      <c r="K198"/>
      <c r="L198"/>
      <c r="M198"/>
      <c r="N198"/>
      <c r="O198"/>
    </row>
    <row r="199" spans="1:15" x14ac:dyDescent="0.3">
      <c r="A199"/>
      <c r="B199" s="79" t="s">
        <v>16</v>
      </c>
      <c r="C199" s="84">
        <f t="shared" ref="C199:H202" si="63">C194+C189</f>
        <v>1058953.3090000001</v>
      </c>
      <c r="D199" s="84">
        <f t="shared" si="63"/>
        <v>1061296.794</v>
      </c>
      <c r="E199" s="84">
        <f t="shared" si="63"/>
        <v>1195703.5530000001</v>
      </c>
      <c r="F199" s="84">
        <f t="shared" si="63"/>
        <v>982086.05700000015</v>
      </c>
      <c r="G199" s="84">
        <f t="shared" si="63"/>
        <v>951792.95820000011</v>
      </c>
      <c r="H199" s="88">
        <f t="shared" si="63"/>
        <v>1038817.74408</v>
      </c>
      <c r="I199" s="84">
        <f>O139</f>
        <v>1025876.513119</v>
      </c>
      <c r="J199"/>
      <c r="K199"/>
      <c r="L199"/>
      <c r="M199"/>
      <c r="N199"/>
      <c r="O199"/>
    </row>
    <row r="200" spans="1:15" x14ac:dyDescent="0.3">
      <c r="A200"/>
      <c r="B200" s="79" t="s">
        <v>18</v>
      </c>
      <c r="C200" s="84">
        <f t="shared" si="63"/>
        <v>185354.82500000001</v>
      </c>
      <c r="D200" s="84">
        <f t="shared" si="63"/>
        <v>162680.19400000002</v>
      </c>
      <c r="E200" s="84">
        <f t="shared" si="63"/>
        <v>202480.08100000001</v>
      </c>
      <c r="F200" s="84">
        <f t="shared" si="63"/>
        <v>166229.03899999999</v>
      </c>
      <c r="G200" s="84">
        <f t="shared" si="63"/>
        <v>175215.38740000004</v>
      </c>
      <c r="H200" s="88">
        <f t="shared" si="63"/>
        <v>193100.03926808</v>
      </c>
      <c r="I200" s="84">
        <f t="shared" ref="I200:I202" si="64">O140</f>
        <v>200044.68352662999</v>
      </c>
      <c r="J200"/>
      <c r="K200"/>
      <c r="L200"/>
      <c r="M200"/>
      <c r="N200"/>
      <c r="O200"/>
    </row>
    <row r="201" spans="1:15" x14ac:dyDescent="0.3">
      <c r="B201" s="79" t="s">
        <v>19</v>
      </c>
      <c r="C201" s="84">
        <f t="shared" si="63"/>
        <v>121419.40700000001</v>
      </c>
      <c r="D201" s="84">
        <f t="shared" si="63"/>
        <v>124448.00700000001</v>
      </c>
      <c r="E201" s="84">
        <f t="shared" si="63"/>
        <v>144477.62800000003</v>
      </c>
      <c r="F201" s="84">
        <f t="shared" si="63"/>
        <v>115112.08800000002</v>
      </c>
      <c r="G201" s="84">
        <f t="shared" si="63"/>
        <v>97635.362300000008</v>
      </c>
      <c r="H201" s="88">
        <f t="shared" si="63"/>
        <v>109618.57612331999</v>
      </c>
      <c r="I201" s="84">
        <f t="shared" si="64"/>
        <v>111925.11456082002</v>
      </c>
    </row>
    <row r="202" spans="1:15" x14ac:dyDescent="0.3">
      <c r="B202" s="82" t="s">
        <v>38</v>
      </c>
      <c r="C202" s="89">
        <f t="shared" si="63"/>
        <v>1365727.5410000002</v>
      </c>
      <c r="D202" s="89">
        <f t="shared" si="63"/>
        <v>1348424.9950000001</v>
      </c>
      <c r="E202" s="89">
        <f t="shared" si="63"/>
        <v>1542661.2620000001</v>
      </c>
      <c r="F202" s="89">
        <f t="shared" si="63"/>
        <v>1263427.1840000001</v>
      </c>
      <c r="G202" s="89">
        <f t="shared" si="63"/>
        <v>1224643.7079</v>
      </c>
      <c r="H202" s="90">
        <f t="shared" si="63"/>
        <v>1341536.3594714</v>
      </c>
      <c r="I202" s="89">
        <f t="shared" si="64"/>
        <v>1337846.31120645</v>
      </c>
    </row>
    <row r="203" spans="1:15" x14ac:dyDescent="0.3">
      <c r="A203"/>
    </row>
    <row r="204" spans="1:15" x14ac:dyDescent="0.3">
      <c r="A204"/>
      <c r="O204"/>
    </row>
    <row r="205" spans="1:15" x14ac:dyDescent="0.3">
      <c r="A205"/>
      <c r="O205"/>
    </row>
    <row r="206" spans="1:15" x14ac:dyDescent="0.3">
      <c r="A206"/>
      <c r="O206"/>
    </row>
    <row r="231" spans="1:15" ht="25.8" x14ac:dyDescent="0.5">
      <c r="B231" s="189" t="s">
        <v>60</v>
      </c>
      <c r="C231" s="189"/>
      <c r="D231" s="189"/>
      <c r="E231" s="189"/>
      <c r="F231" s="189"/>
      <c r="G231" s="189"/>
      <c r="H231" s="189"/>
      <c r="I231" s="189"/>
      <c r="J231" s="189"/>
      <c r="K231" s="189"/>
      <c r="L231" s="189"/>
      <c r="M231" s="189"/>
      <c r="N231" s="189"/>
    </row>
    <row r="232" spans="1:15" x14ac:dyDescent="0.3">
      <c r="B232" s="16" t="s">
        <v>14</v>
      </c>
      <c r="C232" s="14" t="s">
        <v>0</v>
      </c>
      <c r="D232" s="14" t="s">
        <v>1</v>
      </c>
      <c r="E232" s="14" t="s">
        <v>2</v>
      </c>
      <c r="F232" s="14" t="s">
        <v>3</v>
      </c>
      <c r="G232" s="14" t="s">
        <v>4</v>
      </c>
      <c r="H232" s="14" t="s">
        <v>5</v>
      </c>
      <c r="I232" s="14" t="s">
        <v>6</v>
      </c>
      <c r="J232" s="14" t="s">
        <v>7</v>
      </c>
      <c r="K232" s="14" t="s">
        <v>8</v>
      </c>
      <c r="L232" s="14" t="s">
        <v>9</v>
      </c>
      <c r="M232" s="14" t="s">
        <v>10</v>
      </c>
      <c r="N232" s="14" t="s">
        <v>11</v>
      </c>
    </row>
    <row r="233" spans="1:15" ht="14.7" customHeight="1" x14ac:dyDescent="0.3">
      <c r="B233" s="17" t="s">
        <v>35</v>
      </c>
      <c r="C233" s="15">
        <v>-5</v>
      </c>
      <c r="D233" s="15">
        <f>D171</f>
        <v>-2.23</v>
      </c>
      <c r="E233" s="15"/>
      <c r="F233" s="15"/>
      <c r="G233" s="15"/>
      <c r="H233" s="15"/>
      <c r="I233" s="15"/>
      <c r="J233" s="15"/>
      <c r="K233" s="15"/>
      <c r="L233" s="15"/>
      <c r="M233" s="15"/>
      <c r="N233" s="15"/>
    </row>
    <row r="234" spans="1:15" ht="43.5" customHeight="1" x14ac:dyDescent="0.3">
      <c r="B234" s="17" t="s">
        <v>34</v>
      </c>
      <c r="C234" s="15">
        <v>-3.6</v>
      </c>
      <c r="D234" s="15">
        <f>D177</f>
        <v>-1.8</v>
      </c>
      <c r="E234" s="15"/>
      <c r="F234" s="15"/>
      <c r="G234" s="15"/>
      <c r="H234" s="15"/>
      <c r="I234" s="15"/>
      <c r="J234" s="15"/>
      <c r="K234" s="15"/>
      <c r="L234" s="15"/>
      <c r="M234" s="15"/>
      <c r="N234" s="15"/>
    </row>
    <row r="236" spans="1:15" ht="15" customHeight="1" x14ac:dyDescent="0.3"/>
    <row r="237" spans="1:15" ht="26.25" customHeight="1" x14ac:dyDescent="0.3"/>
    <row r="239" spans="1:15" x14ac:dyDescent="0.3">
      <c r="A239"/>
      <c r="I239"/>
      <c r="J239"/>
      <c r="K239"/>
      <c r="L239"/>
      <c r="M239"/>
      <c r="N239"/>
      <c r="O239"/>
    </row>
    <row r="240" spans="1:15" x14ac:dyDescent="0.3">
      <c r="A240"/>
      <c r="I240"/>
      <c r="J240"/>
      <c r="K240"/>
      <c r="L240"/>
      <c r="M240"/>
      <c r="N240"/>
      <c r="O240"/>
    </row>
    <row r="241" spans="1:15" x14ac:dyDescent="0.3">
      <c r="A241"/>
      <c r="I241"/>
      <c r="J241"/>
      <c r="K241"/>
      <c r="L241"/>
      <c r="M241"/>
      <c r="N241"/>
      <c r="O241"/>
    </row>
    <row r="242" spans="1:15" ht="15" customHeight="1" x14ac:dyDescent="0.3">
      <c r="A242"/>
      <c r="I242"/>
      <c r="J242"/>
      <c r="K242"/>
      <c r="L242"/>
      <c r="M242"/>
      <c r="N242"/>
      <c r="O242"/>
    </row>
    <row r="243" spans="1:15" x14ac:dyDescent="0.3">
      <c r="A243"/>
      <c r="I243"/>
      <c r="J243"/>
      <c r="K243"/>
      <c r="L243"/>
      <c r="M243"/>
      <c r="N243"/>
      <c r="O243"/>
    </row>
    <row r="244" spans="1:15" x14ac:dyDescent="0.3">
      <c r="A244"/>
      <c r="I244"/>
      <c r="J244"/>
      <c r="K244"/>
      <c r="L244"/>
      <c r="M244"/>
      <c r="N244"/>
      <c r="O244"/>
    </row>
    <row r="245" spans="1:15" x14ac:dyDescent="0.3">
      <c r="A245"/>
      <c r="I245"/>
      <c r="J245"/>
      <c r="K245"/>
      <c r="L245"/>
      <c r="M245"/>
      <c r="N245"/>
      <c r="O245"/>
    </row>
    <row r="246" spans="1:15" x14ac:dyDescent="0.3">
      <c r="A246"/>
      <c r="I246"/>
      <c r="J246"/>
      <c r="K246"/>
      <c r="L246"/>
      <c r="M246"/>
      <c r="N246"/>
      <c r="O246"/>
    </row>
    <row r="247" spans="1:15" x14ac:dyDescent="0.3">
      <c r="A247"/>
      <c r="I247"/>
      <c r="J247"/>
      <c r="K247"/>
      <c r="L247"/>
      <c r="M247"/>
      <c r="N247"/>
      <c r="O247"/>
    </row>
    <row r="248" spans="1:15" ht="15" customHeight="1" x14ac:dyDescent="0.3">
      <c r="A248"/>
      <c r="I248"/>
      <c r="J248"/>
      <c r="K248"/>
      <c r="L248"/>
      <c r="M248"/>
      <c r="N248"/>
      <c r="O248"/>
    </row>
    <row r="249" spans="1:15" x14ac:dyDescent="0.3">
      <c r="A249"/>
      <c r="I249"/>
      <c r="J249"/>
      <c r="K249"/>
      <c r="L249"/>
      <c r="M249"/>
      <c r="N249"/>
      <c r="O249"/>
    </row>
    <row r="250" spans="1:15" x14ac:dyDescent="0.3">
      <c r="A250"/>
      <c r="I250"/>
      <c r="J250"/>
      <c r="K250"/>
      <c r="L250"/>
      <c r="M250"/>
      <c r="N250"/>
      <c r="O250"/>
    </row>
    <row r="251" spans="1:15" x14ac:dyDescent="0.3">
      <c r="A251"/>
      <c r="I251"/>
      <c r="J251"/>
      <c r="K251"/>
      <c r="L251"/>
      <c r="M251"/>
      <c r="N251"/>
      <c r="O251"/>
    </row>
    <row r="252" spans="1:15" ht="14.7" customHeight="1" x14ac:dyDescent="0.3">
      <c r="A252"/>
      <c r="I252"/>
      <c r="J252"/>
      <c r="K252"/>
      <c r="L252"/>
      <c r="M252"/>
      <c r="N252"/>
      <c r="O252"/>
    </row>
    <row r="253" spans="1:15" ht="49.5" customHeight="1" x14ac:dyDescent="0.3">
      <c r="A253"/>
      <c r="I253"/>
      <c r="J253"/>
      <c r="K253"/>
      <c r="L253"/>
      <c r="M253"/>
      <c r="N253"/>
      <c r="O253"/>
    </row>
    <row r="254" spans="1:15" ht="36" customHeight="1" x14ac:dyDescent="0.3">
      <c r="A254"/>
      <c r="I254"/>
      <c r="J254"/>
      <c r="K254"/>
      <c r="L254"/>
      <c r="M254"/>
      <c r="N254"/>
      <c r="O254"/>
    </row>
    <row r="255" spans="1:15" x14ac:dyDescent="0.3">
      <c r="A255"/>
      <c r="I255"/>
      <c r="J255"/>
      <c r="K255"/>
      <c r="L255"/>
      <c r="M255"/>
      <c r="N255"/>
      <c r="O255"/>
    </row>
    <row r="256" spans="1:15" x14ac:dyDescent="0.3">
      <c r="A256"/>
      <c r="I256"/>
      <c r="J256"/>
      <c r="K256"/>
      <c r="L256"/>
      <c r="M256"/>
      <c r="N256"/>
      <c r="O256"/>
    </row>
    <row r="257" spans="1:15" customFormat="1" x14ac:dyDescent="0.3"/>
    <row r="258" spans="1:15" customFormat="1" x14ac:dyDescent="0.3"/>
    <row r="259" spans="1:15" customFormat="1" x14ac:dyDescent="0.3"/>
    <row r="260" spans="1:15" customFormat="1" x14ac:dyDescent="0.3"/>
    <row r="261" spans="1:15" customFormat="1" x14ac:dyDescent="0.3"/>
    <row r="262" spans="1:15" customFormat="1" x14ac:dyDescent="0.3"/>
    <row r="263" spans="1:15" customFormat="1" x14ac:dyDescent="0.3"/>
    <row r="264" spans="1:15" x14ac:dyDescent="0.3">
      <c r="A264"/>
      <c r="O264"/>
    </row>
    <row r="265" spans="1:15" x14ac:dyDescent="0.3">
      <c r="A265"/>
      <c r="O265"/>
    </row>
    <row r="266" spans="1:15" x14ac:dyDescent="0.3">
      <c r="A266"/>
      <c r="O266"/>
    </row>
    <row r="267" spans="1:15" x14ac:dyDescent="0.3">
      <c r="A267"/>
      <c r="O267"/>
    </row>
    <row r="268" spans="1:15" customFormat="1" x14ac:dyDescent="0.3"/>
    <row r="269" spans="1:15" customFormat="1" ht="35.25" customHeight="1" x14ac:dyDescent="0.3"/>
    <row r="270" spans="1:15" customFormat="1" x14ac:dyDescent="0.3"/>
    <row r="271" spans="1:15" customFormat="1" x14ac:dyDescent="0.3"/>
    <row r="272" spans="1:15" customFormat="1" x14ac:dyDescent="0.3"/>
    <row r="273" customFormat="1" x14ac:dyDescent="0.3"/>
    <row r="274" customFormat="1" x14ac:dyDescent="0.3"/>
    <row r="275" customFormat="1" x14ac:dyDescent="0.3"/>
    <row r="276" customFormat="1" x14ac:dyDescent="0.3"/>
    <row r="277" customFormat="1" x14ac:dyDescent="0.3"/>
    <row r="278" customFormat="1" x14ac:dyDescent="0.3"/>
    <row r="279" customFormat="1" x14ac:dyDescent="0.3"/>
    <row r="280" customFormat="1" x14ac:dyDescent="0.3"/>
    <row r="281" customFormat="1" x14ac:dyDescent="0.3"/>
    <row r="282" customFormat="1" x14ac:dyDescent="0.3"/>
    <row r="283" customFormat="1" x14ac:dyDescent="0.3"/>
    <row r="284" customFormat="1" ht="39" customHeight="1" x14ac:dyDescent="0.3"/>
    <row r="285" customFormat="1" x14ac:dyDescent="0.3"/>
    <row r="286" customFormat="1" x14ac:dyDescent="0.3"/>
    <row r="287" customFormat="1" x14ac:dyDescent="0.3"/>
    <row r="288" customFormat="1" x14ac:dyDescent="0.3"/>
    <row r="289" spans="1:15" customFormat="1" x14ac:dyDescent="0.3"/>
    <row r="290" spans="1:15" customFormat="1" x14ac:dyDescent="0.3"/>
    <row r="291" spans="1:15" customFormat="1" x14ac:dyDescent="0.3"/>
    <row r="292" spans="1:15" customFormat="1" x14ac:dyDescent="0.3"/>
    <row r="293" spans="1:15" customFormat="1" x14ac:dyDescent="0.3"/>
    <row r="294" spans="1:15" customFormat="1" x14ac:dyDescent="0.3"/>
    <row r="295" spans="1:15" customFormat="1" x14ac:dyDescent="0.3"/>
    <row r="296" spans="1:15" customFormat="1" x14ac:dyDescent="0.3"/>
    <row r="297" spans="1:15" customFormat="1" x14ac:dyDescent="0.3"/>
    <row r="298" spans="1:15" customFormat="1" x14ac:dyDescent="0.3"/>
    <row r="299" spans="1:15" customFormat="1" x14ac:dyDescent="0.3"/>
    <row r="300" spans="1:15" customFormat="1" x14ac:dyDescent="0.3"/>
    <row r="301" spans="1:15" customFormat="1" x14ac:dyDescent="0.3"/>
    <row r="302" spans="1:15" customFormat="1" x14ac:dyDescent="0.3"/>
    <row r="303" spans="1:15" x14ac:dyDescent="0.3">
      <c r="A303"/>
      <c r="I303"/>
      <c r="J303"/>
      <c r="K303"/>
      <c r="L303"/>
      <c r="M303"/>
      <c r="N303"/>
      <c r="O303"/>
    </row>
    <row r="304" spans="1:15" x14ac:dyDescent="0.3">
      <c r="A304"/>
      <c r="I304"/>
      <c r="J304"/>
      <c r="K304"/>
      <c r="L304"/>
      <c r="M304"/>
      <c r="N304"/>
      <c r="O304"/>
    </row>
  </sheetData>
  <mergeCells count="41">
    <mergeCell ref="A43:A47"/>
    <mergeCell ref="A94:A98"/>
    <mergeCell ref="A139:A142"/>
    <mergeCell ref="A134:A137"/>
    <mergeCell ref="A13:A17"/>
    <mergeCell ref="A19:A23"/>
    <mergeCell ref="A129:A132"/>
    <mergeCell ref="A119:A122"/>
    <mergeCell ref="A124:A127"/>
    <mergeCell ref="A49:A53"/>
    <mergeCell ref="A100:A104"/>
    <mergeCell ref="A3:O4"/>
    <mergeCell ref="A114:A117"/>
    <mergeCell ref="A5:O5"/>
    <mergeCell ref="A56:O56"/>
    <mergeCell ref="A107:O107"/>
    <mergeCell ref="A7:A11"/>
    <mergeCell ref="A64:A68"/>
    <mergeCell ref="A70:A74"/>
    <mergeCell ref="A88:A92"/>
    <mergeCell ref="A25:A29"/>
    <mergeCell ref="A31:A35"/>
    <mergeCell ref="A58:A62"/>
    <mergeCell ref="A37:A41"/>
    <mergeCell ref="A76:A80"/>
    <mergeCell ref="A82:A86"/>
    <mergeCell ref="A109:A112"/>
    <mergeCell ref="A144:A147"/>
    <mergeCell ref="B231:N231"/>
    <mergeCell ref="B163:O164"/>
    <mergeCell ref="B166:O166"/>
    <mergeCell ref="B172:O172"/>
    <mergeCell ref="B178:O178"/>
    <mergeCell ref="B185:I186"/>
    <mergeCell ref="B193:I193"/>
    <mergeCell ref="B198:I198"/>
    <mergeCell ref="B188:I188"/>
    <mergeCell ref="A149:O149"/>
    <mergeCell ref="A151:A154"/>
    <mergeCell ref="A155:O155"/>
    <mergeCell ref="A157:A160"/>
  </mergeCells>
  <pageMargins left="0.7" right="0.7" top="0.75" bottom="0.75" header="0.3" footer="0.3"/>
  <pageSetup paperSize="9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90034D-0756-4599-889F-7846651FF90F}">
  <dimension ref="A1:Q290"/>
  <sheetViews>
    <sheetView topLeftCell="B1" zoomScale="79" zoomScaleNormal="79" workbookViewId="0">
      <selection activeCell="O48" sqref="O48"/>
    </sheetView>
  </sheetViews>
  <sheetFormatPr defaultRowHeight="14.4" x14ac:dyDescent="0.3"/>
  <cols>
    <col min="1" max="1" width="11" bestFit="1" customWidth="1"/>
    <col min="2" max="2" width="23.77734375" bestFit="1" customWidth="1"/>
    <col min="3" max="8" width="12.5546875" customWidth="1"/>
    <col min="9" max="10" width="12.77734375" bestFit="1" customWidth="1"/>
    <col min="11" max="12" width="10" customWidth="1"/>
    <col min="13" max="13" width="10.5546875" bestFit="1" customWidth="1"/>
    <col min="14" max="14" width="11.77734375" customWidth="1"/>
    <col min="15" max="15" width="17" customWidth="1"/>
  </cols>
  <sheetData>
    <row r="1" spans="1:15" ht="37.950000000000003" customHeight="1" x14ac:dyDescent="0.3">
      <c r="A1" s="227" t="s">
        <v>28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  <c r="M1" s="228"/>
      <c r="N1" s="228"/>
      <c r="O1" s="229"/>
    </row>
    <row r="2" spans="1:15" ht="20.399999999999999" x14ac:dyDescent="0.3">
      <c r="A2" s="231" t="s">
        <v>29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</row>
    <row r="3" spans="1:15" ht="14.7" customHeight="1" x14ac:dyDescent="0.3">
      <c r="A3" s="21" t="s">
        <v>13</v>
      </c>
      <c r="B3" s="22" t="s">
        <v>14</v>
      </c>
      <c r="C3" s="21" t="s">
        <v>0</v>
      </c>
      <c r="D3" s="21" t="s">
        <v>1</v>
      </c>
      <c r="E3" s="21" t="s">
        <v>2</v>
      </c>
      <c r="F3" s="21" t="s">
        <v>3</v>
      </c>
      <c r="G3" s="21" t="s">
        <v>4</v>
      </c>
      <c r="H3" s="21" t="s">
        <v>5</v>
      </c>
      <c r="I3" s="21" t="s">
        <v>6</v>
      </c>
      <c r="J3" s="21" t="s">
        <v>7</v>
      </c>
      <c r="K3" s="21" t="s">
        <v>8</v>
      </c>
      <c r="L3" s="21" t="s">
        <v>9</v>
      </c>
      <c r="M3" s="21" t="s">
        <v>10</v>
      </c>
      <c r="N3" s="21" t="s">
        <v>11</v>
      </c>
      <c r="O3" s="23" t="s">
        <v>15</v>
      </c>
    </row>
    <row r="4" spans="1:15" ht="14.7" customHeight="1" x14ac:dyDescent="0.3">
      <c r="A4" s="173">
        <v>2019</v>
      </c>
      <c r="B4" s="9" t="s">
        <v>16</v>
      </c>
      <c r="C4" s="24">
        <v>119748.325</v>
      </c>
      <c r="D4" s="24">
        <v>101906.32</v>
      </c>
      <c r="E4" s="24">
        <v>99190.123000000007</v>
      </c>
      <c r="F4" s="24">
        <v>93397.778999999995</v>
      </c>
      <c r="G4" s="24">
        <v>107417.992</v>
      </c>
      <c r="H4" s="24">
        <v>86171.748999999996</v>
      </c>
      <c r="I4" s="24">
        <v>86859.32</v>
      </c>
      <c r="J4" s="24">
        <v>91254.947</v>
      </c>
      <c r="K4" s="24">
        <v>90260.159</v>
      </c>
      <c r="L4" s="24">
        <v>89255.06</v>
      </c>
      <c r="M4" s="24">
        <v>98935.203999999998</v>
      </c>
      <c r="N4" s="24">
        <v>99063.433000000005</v>
      </c>
      <c r="O4" s="25">
        <f>SUM(C4:N4)</f>
        <v>1163460.4109999998</v>
      </c>
    </row>
    <row r="5" spans="1:15" ht="14.7" customHeight="1" x14ac:dyDescent="0.3">
      <c r="A5" s="174"/>
      <c r="B5" s="9" t="s">
        <v>18</v>
      </c>
      <c r="C5" s="24">
        <v>22542.423999999999</v>
      </c>
      <c r="D5" s="24">
        <v>22432.834999999999</v>
      </c>
      <c r="E5" s="24">
        <v>20566.628000000001</v>
      </c>
      <c r="F5" s="24">
        <v>18975.107</v>
      </c>
      <c r="G5" s="24">
        <v>18840.189999999999</v>
      </c>
      <c r="H5" s="24">
        <v>14540.777</v>
      </c>
      <c r="I5" s="24">
        <v>13205.394</v>
      </c>
      <c r="J5" s="24">
        <v>13258.169</v>
      </c>
      <c r="K5" s="24">
        <v>14134.58</v>
      </c>
      <c r="L5" s="24">
        <v>15764.805</v>
      </c>
      <c r="M5" s="24">
        <v>18846.118999999999</v>
      </c>
      <c r="N5" s="24">
        <v>20619.589</v>
      </c>
      <c r="O5" s="25">
        <f>SUM(C5:N5)</f>
        <v>213726.617</v>
      </c>
    </row>
    <row r="6" spans="1:15" ht="14.7" customHeight="1" x14ac:dyDescent="0.3">
      <c r="A6" s="174"/>
      <c r="B6" s="9" t="s">
        <v>19</v>
      </c>
      <c r="C6" s="24">
        <v>125329.061</v>
      </c>
      <c r="D6" s="24">
        <v>107414.18799999999</v>
      </c>
      <c r="E6" s="24">
        <v>105649.859</v>
      </c>
      <c r="F6" s="24">
        <v>98519.987999999998</v>
      </c>
      <c r="G6" s="24">
        <v>92185.69</v>
      </c>
      <c r="H6" s="24">
        <v>94830.316000000006</v>
      </c>
      <c r="I6" s="24">
        <v>98971.082999999999</v>
      </c>
      <c r="J6" s="24">
        <v>100646.697</v>
      </c>
      <c r="K6" s="24">
        <v>97932.297999999995</v>
      </c>
      <c r="L6" s="24">
        <v>91062.154999999999</v>
      </c>
      <c r="M6" s="24">
        <v>91625.56</v>
      </c>
      <c r="N6" s="24">
        <v>105110.90399999999</v>
      </c>
      <c r="O6" s="25">
        <f>SUM(C6:N6)</f>
        <v>1209277.7990000001</v>
      </c>
    </row>
    <row r="7" spans="1:15" ht="14.7" customHeight="1" x14ac:dyDescent="0.3">
      <c r="A7" s="174"/>
      <c r="B7" s="9" t="s">
        <v>30</v>
      </c>
      <c r="C7" s="24">
        <v>3574.7440000000001</v>
      </c>
      <c r="D7" s="24">
        <v>3247.2449999999999</v>
      </c>
      <c r="E7" s="24">
        <v>3016.7040000000002</v>
      </c>
      <c r="F7" s="24">
        <v>2784.127</v>
      </c>
      <c r="G7" s="24">
        <v>2821.6790000000001</v>
      </c>
      <c r="H7" s="24">
        <v>2667.8270000000002</v>
      </c>
      <c r="I7" s="24">
        <v>2697.4650000000001</v>
      </c>
      <c r="J7" s="24">
        <v>2903.5410000000002</v>
      </c>
      <c r="K7" s="24">
        <v>2924.8510000000001</v>
      </c>
      <c r="L7" s="24">
        <v>2552.261</v>
      </c>
      <c r="M7" s="24">
        <v>2842.8870000000002</v>
      </c>
      <c r="N7" s="24">
        <v>2970.5810000000001</v>
      </c>
      <c r="O7" s="25">
        <f>SUM(C7:N7)</f>
        <v>35003.911999999997</v>
      </c>
    </row>
    <row r="8" spans="1:15" ht="14.7" customHeight="1" x14ac:dyDescent="0.3">
      <c r="A8" s="175"/>
      <c r="B8" s="111" t="s">
        <v>20</v>
      </c>
      <c r="C8" s="26">
        <f t="shared" ref="C8:O8" si="0">SUM(C4:C7)</f>
        <v>271194.554</v>
      </c>
      <c r="D8" s="26">
        <f t="shared" si="0"/>
        <v>235000.58799999999</v>
      </c>
      <c r="E8" s="26">
        <f t="shared" si="0"/>
        <v>228423.31399999998</v>
      </c>
      <c r="F8" s="26">
        <f t="shared" si="0"/>
        <v>213677.00100000002</v>
      </c>
      <c r="G8" s="26">
        <f t="shared" si="0"/>
        <v>221265.55100000001</v>
      </c>
      <c r="H8" s="26">
        <f t="shared" si="0"/>
        <v>198210.66899999999</v>
      </c>
      <c r="I8" s="26">
        <f t="shared" si="0"/>
        <v>201733.26200000002</v>
      </c>
      <c r="J8" s="26">
        <f t="shared" si="0"/>
        <v>208063.35399999999</v>
      </c>
      <c r="K8" s="26">
        <f t="shared" si="0"/>
        <v>205251.88800000001</v>
      </c>
      <c r="L8" s="26">
        <f t="shared" si="0"/>
        <v>198634.28099999999</v>
      </c>
      <c r="M8" s="26">
        <f t="shared" si="0"/>
        <v>212249.77</v>
      </c>
      <c r="N8" s="26">
        <f t="shared" si="0"/>
        <v>227764.50699999998</v>
      </c>
      <c r="O8" s="26">
        <f t="shared" si="0"/>
        <v>2621468.7390000001</v>
      </c>
    </row>
    <row r="9" spans="1:15" ht="14.7" customHeight="1" x14ac:dyDescent="0.3">
      <c r="A9" s="21" t="s">
        <v>13</v>
      </c>
      <c r="B9" s="22" t="s">
        <v>14</v>
      </c>
      <c r="C9" s="27" t="s">
        <v>0</v>
      </c>
      <c r="D9" s="27" t="s">
        <v>1</v>
      </c>
      <c r="E9" s="27" t="s">
        <v>2</v>
      </c>
      <c r="F9" s="27" t="s">
        <v>3</v>
      </c>
      <c r="G9" s="27" t="s">
        <v>4</v>
      </c>
      <c r="H9" s="27" t="s">
        <v>5</v>
      </c>
      <c r="I9" s="27" t="s">
        <v>6</v>
      </c>
      <c r="J9" s="27" t="s">
        <v>7</v>
      </c>
      <c r="K9" s="27" t="s">
        <v>8</v>
      </c>
      <c r="L9" s="27" t="s">
        <v>9</v>
      </c>
      <c r="M9" s="27" t="s">
        <v>10</v>
      </c>
      <c r="N9" s="27" t="s">
        <v>11</v>
      </c>
      <c r="O9" s="28" t="s">
        <v>21</v>
      </c>
    </row>
    <row r="10" spans="1:15" ht="14.7" customHeight="1" x14ac:dyDescent="0.3">
      <c r="A10" s="173">
        <v>2020</v>
      </c>
      <c r="B10" s="9" t="s">
        <v>16</v>
      </c>
      <c r="C10" s="24">
        <v>123965.772</v>
      </c>
      <c r="D10" s="24">
        <v>100850.08100000001</v>
      </c>
      <c r="E10" s="24">
        <v>98433.001000000004</v>
      </c>
      <c r="F10" s="24">
        <v>97118.554000000004</v>
      </c>
      <c r="G10" s="24">
        <v>103634.406</v>
      </c>
      <c r="H10" s="24">
        <v>90014.762000000002</v>
      </c>
      <c r="I10" s="24">
        <v>95141.235000000001</v>
      </c>
      <c r="J10" s="24">
        <v>95638.790999999997</v>
      </c>
      <c r="K10" s="24">
        <v>92651.365000000005</v>
      </c>
      <c r="L10" s="24">
        <v>93547.514999999999</v>
      </c>
      <c r="M10" s="24">
        <v>103864.917</v>
      </c>
      <c r="N10" s="24">
        <v>112822.52</v>
      </c>
      <c r="O10" s="25">
        <f>SUM(C10:N10)</f>
        <v>1207682.919</v>
      </c>
    </row>
    <row r="11" spans="1:15" ht="14.7" customHeight="1" x14ac:dyDescent="0.3">
      <c r="A11" s="174"/>
      <c r="B11" s="9" t="s">
        <v>18</v>
      </c>
      <c r="C11" s="24">
        <v>23168.3</v>
      </c>
      <c r="D11" s="24">
        <v>20967.841</v>
      </c>
      <c r="E11" s="24">
        <v>18804.25</v>
      </c>
      <c r="F11" s="24">
        <v>17268.436000000002</v>
      </c>
      <c r="G11" s="24">
        <v>12324.958000000001</v>
      </c>
      <c r="H11" s="24">
        <v>10432.233</v>
      </c>
      <c r="I11" s="24">
        <v>11323.364</v>
      </c>
      <c r="J11" s="24">
        <v>12361.308999999999</v>
      </c>
      <c r="K11" s="24">
        <v>12654.281000000001</v>
      </c>
      <c r="L11" s="24">
        <v>15386.705</v>
      </c>
      <c r="M11" s="24">
        <v>18631.056</v>
      </c>
      <c r="N11" s="24">
        <v>20417.591</v>
      </c>
      <c r="O11" s="25">
        <f>SUM(C11:N11)</f>
        <v>193740.32400000002</v>
      </c>
    </row>
    <row r="12" spans="1:15" ht="14.7" customHeight="1" x14ac:dyDescent="0.3">
      <c r="A12" s="174"/>
      <c r="B12" s="9" t="s">
        <v>19</v>
      </c>
      <c r="C12" s="24">
        <v>113898.973</v>
      </c>
      <c r="D12" s="24">
        <v>105477.98</v>
      </c>
      <c r="E12" s="24">
        <v>95924.854999999996</v>
      </c>
      <c r="F12" s="24">
        <v>83762.792000000001</v>
      </c>
      <c r="G12" s="24">
        <v>64691.786999999997</v>
      </c>
      <c r="H12" s="24">
        <v>77548.917000000001</v>
      </c>
      <c r="I12" s="24">
        <v>87725.631999999998</v>
      </c>
      <c r="J12" s="24">
        <v>97320.042000000001</v>
      </c>
      <c r="K12" s="24">
        <v>97100.229000000007</v>
      </c>
      <c r="L12" s="24">
        <v>94111.501999999993</v>
      </c>
      <c r="M12" s="24">
        <v>96013.388000000006</v>
      </c>
      <c r="N12" s="24">
        <v>93729.751999999993</v>
      </c>
      <c r="O12" s="25">
        <f>SUM(C12:N12)</f>
        <v>1107305.8490000002</v>
      </c>
    </row>
    <row r="13" spans="1:15" ht="14.7" customHeight="1" x14ac:dyDescent="0.3">
      <c r="A13" s="174"/>
      <c r="B13" s="9" t="s">
        <v>30</v>
      </c>
      <c r="C13" s="24">
        <v>3621.5680000000002</v>
      </c>
      <c r="D13" s="24">
        <v>3158.2330000000002</v>
      </c>
      <c r="E13" s="24">
        <v>2942.1619999999998</v>
      </c>
      <c r="F13" s="24">
        <v>2782.1570000000002</v>
      </c>
      <c r="G13" s="24">
        <v>2474.1509999999998</v>
      </c>
      <c r="H13" s="24">
        <v>2433.7350000000001</v>
      </c>
      <c r="I13" s="24">
        <v>2664.5529999999999</v>
      </c>
      <c r="J13" s="24">
        <v>2893.8809999999999</v>
      </c>
      <c r="K13" s="24">
        <v>3035.1289999999999</v>
      </c>
      <c r="L13" s="24">
        <v>2858.154</v>
      </c>
      <c r="M13" s="24">
        <v>2854.674</v>
      </c>
      <c r="N13" s="24">
        <v>3432.1640000000002</v>
      </c>
      <c r="O13" s="25">
        <f>SUM(C13:N13)</f>
        <v>35150.560999999994</v>
      </c>
    </row>
    <row r="14" spans="1:15" ht="14.7" customHeight="1" x14ac:dyDescent="0.3">
      <c r="A14" s="175"/>
      <c r="B14" s="111" t="s">
        <v>20</v>
      </c>
      <c r="C14" s="26">
        <f t="shared" ref="C14:O14" si="1">SUM(C10:C13)</f>
        <v>264654.61300000001</v>
      </c>
      <c r="D14" s="26">
        <f t="shared" si="1"/>
        <v>230454.13500000001</v>
      </c>
      <c r="E14" s="26">
        <f t="shared" si="1"/>
        <v>216104.26800000001</v>
      </c>
      <c r="F14" s="26">
        <f t="shared" si="1"/>
        <v>200931.93900000001</v>
      </c>
      <c r="G14" s="26">
        <f t="shared" si="1"/>
        <v>183125.30200000003</v>
      </c>
      <c r="H14" s="26">
        <f t="shared" si="1"/>
        <v>180429.647</v>
      </c>
      <c r="I14" s="26">
        <f t="shared" si="1"/>
        <v>196854.78399999999</v>
      </c>
      <c r="J14" s="26">
        <f t="shared" si="1"/>
        <v>208214.02299999999</v>
      </c>
      <c r="K14" s="26">
        <f t="shared" si="1"/>
        <v>205441.00399999999</v>
      </c>
      <c r="L14" s="26">
        <f t="shared" si="1"/>
        <v>205903.87600000002</v>
      </c>
      <c r="M14" s="26">
        <f t="shared" si="1"/>
        <v>221364.035</v>
      </c>
      <c r="N14" s="26">
        <f t="shared" si="1"/>
        <v>230402.027</v>
      </c>
      <c r="O14" s="26">
        <f t="shared" si="1"/>
        <v>2543879.6530000004</v>
      </c>
    </row>
    <row r="15" spans="1:15" ht="14.7" customHeight="1" x14ac:dyDescent="0.3">
      <c r="A15" s="21" t="s">
        <v>13</v>
      </c>
      <c r="B15" s="22" t="s">
        <v>14</v>
      </c>
      <c r="C15" s="27" t="s">
        <v>0</v>
      </c>
      <c r="D15" s="27" t="s">
        <v>1</v>
      </c>
      <c r="E15" s="27" t="s">
        <v>2</v>
      </c>
      <c r="F15" s="27" t="s">
        <v>3</v>
      </c>
      <c r="G15" s="27" t="s">
        <v>4</v>
      </c>
      <c r="H15" s="27" t="s">
        <v>5</v>
      </c>
      <c r="I15" s="27" t="s">
        <v>6</v>
      </c>
      <c r="J15" s="27" t="s">
        <v>7</v>
      </c>
      <c r="K15" s="27" t="s">
        <v>8</v>
      </c>
      <c r="L15" s="27" t="s">
        <v>9</v>
      </c>
      <c r="M15" s="27" t="s">
        <v>10</v>
      </c>
      <c r="N15" s="27" t="s">
        <v>11</v>
      </c>
      <c r="O15" s="28" t="s">
        <v>22</v>
      </c>
    </row>
    <row r="16" spans="1:15" ht="14.7" customHeight="1" x14ac:dyDescent="0.3">
      <c r="A16" s="173">
        <v>2021</v>
      </c>
      <c r="B16" s="9" t="s">
        <v>16</v>
      </c>
      <c r="C16" s="24">
        <v>129849.97100000001</v>
      </c>
      <c r="D16" s="24">
        <v>107535.465</v>
      </c>
      <c r="E16" s="24">
        <v>113555.034</v>
      </c>
      <c r="F16" s="24">
        <v>109903.227</v>
      </c>
      <c r="G16" s="24">
        <v>107041.72500000001</v>
      </c>
      <c r="H16" s="24">
        <v>92643.269</v>
      </c>
      <c r="I16" s="24">
        <v>98103.195000000007</v>
      </c>
      <c r="J16" s="24">
        <v>99100.625</v>
      </c>
      <c r="K16" s="24">
        <v>100576.531</v>
      </c>
      <c r="L16" s="24">
        <v>105831.917</v>
      </c>
      <c r="M16" s="24">
        <v>108695.98699999999</v>
      </c>
      <c r="N16" s="24">
        <v>115284.16899999999</v>
      </c>
      <c r="O16" s="25">
        <f>SUM(C16:N16)</f>
        <v>1288121.1149999998</v>
      </c>
    </row>
    <row r="17" spans="1:15" ht="14.7" customHeight="1" x14ac:dyDescent="0.3">
      <c r="A17" s="174"/>
      <c r="B17" s="9" t="s">
        <v>18</v>
      </c>
      <c r="C17" s="24">
        <v>22480.915000000001</v>
      </c>
      <c r="D17" s="24">
        <v>21177.594000000001</v>
      </c>
      <c r="E17" s="24">
        <v>20230.035</v>
      </c>
      <c r="F17" s="24">
        <v>17707.416000000001</v>
      </c>
      <c r="G17" s="24">
        <v>16210.406000000001</v>
      </c>
      <c r="H17" s="24">
        <v>13554.159</v>
      </c>
      <c r="I17" s="24">
        <v>12966.528</v>
      </c>
      <c r="J17" s="24">
        <v>13231.075999999999</v>
      </c>
      <c r="K17" s="24">
        <v>13454.19</v>
      </c>
      <c r="L17" s="24">
        <v>17487.102999999999</v>
      </c>
      <c r="M17" s="24">
        <v>19050.073</v>
      </c>
      <c r="N17" s="24">
        <v>21367.451000000001</v>
      </c>
      <c r="O17" s="25">
        <f>SUM(C17:N17)</f>
        <v>208916.94600000003</v>
      </c>
    </row>
    <row r="18" spans="1:15" ht="14.7" customHeight="1" x14ac:dyDescent="0.3">
      <c r="A18" s="174"/>
      <c r="B18" s="9" t="s">
        <v>19</v>
      </c>
      <c r="C18" s="24">
        <v>100435.795</v>
      </c>
      <c r="D18" s="24">
        <v>97165.576000000001</v>
      </c>
      <c r="E18" s="24">
        <v>102738.817</v>
      </c>
      <c r="F18" s="24">
        <v>93886.040999999997</v>
      </c>
      <c r="G18" s="24">
        <v>84418.119000000006</v>
      </c>
      <c r="H18" s="24">
        <v>83533.088000000003</v>
      </c>
      <c r="I18" s="24">
        <v>94314.365000000005</v>
      </c>
      <c r="J18" s="24">
        <v>101275.178</v>
      </c>
      <c r="K18" s="24">
        <v>97160.914999999994</v>
      </c>
      <c r="L18" s="24">
        <v>105433.239</v>
      </c>
      <c r="M18" s="24">
        <v>105180.08</v>
      </c>
      <c r="N18" s="24">
        <v>120941.89599999999</v>
      </c>
      <c r="O18" s="25">
        <f>SUM(C18:N18)</f>
        <v>1186483.1089999999</v>
      </c>
    </row>
    <row r="19" spans="1:15" ht="14.7" customHeight="1" x14ac:dyDescent="0.3">
      <c r="A19" s="174"/>
      <c r="B19" s="9" t="s">
        <v>30</v>
      </c>
      <c r="C19" s="24">
        <v>3906.4079999999999</v>
      </c>
      <c r="D19" s="24">
        <v>3485.567</v>
      </c>
      <c r="E19" s="24">
        <v>3437.5630000000001</v>
      </c>
      <c r="F19" s="24">
        <v>3356.7530000000002</v>
      </c>
      <c r="G19" s="24">
        <v>3085.8760000000002</v>
      </c>
      <c r="H19" s="24">
        <v>2667.7660000000001</v>
      </c>
      <c r="I19" s="24">
        <v>2886.0920000000001</v>
      </c>
      <c r="J19" s="24">
        <v>2956.8649999999998</v>
      </c>
      <c r="K19" s="24">
        <v>2936.34</v>
      </c>
      <c r="L19" s="24">
        <v>3064.5149999999999</v>
      </c>
      <c r="M19" s="24">
        <v>3183.8679999999999</v>
      </c>
      <c r="N19" s="24">
        <v>3640.192</v>
      </c>
      <c r="O19" s="25">
        <f>SUM(C19:N19)</f>
        <v>38607.805</v>
      </c>
    </row>
    <row r="20" spans="1:15" ht="14.7" customHeight="1" x14ac:dyDescent="0.3">
      <c r="A20" s="175"/>
      <c r="B20" s="111" t="s">
        <v>20</v>
      </c>
      <c r="C20" s="26">
        <f t="shared" ref="C20:O20" si="2">SUM(C16:C19)</f>
        <v>256673.08899999998</v>
      </c>
      <c r="D20" s="26">
        <f t="shared" si="2"/>
        <v>229364.20200000002</v>
      </c>
      <c r="E20" s="26">
        <f t="shared" si="2"/>
        <v>239961.44899999999</v>
      </c>
      <c r="F20" s="26">
        <f t="shared" si="2"/>
        <v>224853.43700000001</v>
      </c>
      <c r="G20" s="26">
        <f t="shared" si="2"/>
        <v>210756.12599999999</v>
      </c>
      <c r="H20" s="26">
        <f t="shared" si="2"/>
        <v>192398.28200000001</v>
      </c>
      <c r="I20" s="26">
        <f t="shared" si="2"/>
        <v>208270.18000000002</v>
      </c>
      <c r="J20" s="26">
        <f t="shared" si="2"/>
        <v>216563.74400000001</v>
      </c>
      <c r="K20" s="26">
        <f t="shared" si="2"/>
        <v>214127.976</v>
      </c>
      <c r="L20" s="26">
        <f t="shared" si="2"/>
        <v>231816.77400000003</v>
      </c>
      <c r="M20" s="26">
        <f t="shared" si="2"/>
        <v>236110.008</v>
      </c>
      <c r="N20" s="26">
        <f t="shared" si="2"/>
        <v>261233.70800000001</v>
      </c>
      <c r="O20" s="26">
        <f t="shared" si="2"/>
        <v>2722128.9750000001</v>
      </c>
    </row>
    <row r="21" spans="1:15" ht="14.7" customHeight="1" x14ac:dyDescent="0.3">
      <c r="A21" s="21" t="s">
        <v>13</v>
      </c>
      <c r="B21" s="22" t="s">
        <v>14</v>
      </c>
      <c r="C21" s="27" t="s">
        <v>0</v>
      </c>
      <c r="D21" s="27" t="s">
        <v>1</v>
      </c>
      <c r="E21" s="27" t="s">
        <v>2</v>
      </c>
      <c r="F21" s="27" t="s">
        <v>3</v>
      </c>
      <c r="G21" s="27" t="s">
        <v>4</v>
      </c>
      <c r="H21" s="27" t="s">
        <v>5</v>
      </c>
      <c r="I21" s="27" t="s">
        <v>6</v>
      </c>
      <c r="J21" s="27" t="s">
        <v>7</v>
      </c>
      <c r="K21" s="27" t="s">
        <v>8</v>
      </c>
      <c r="L21" s="27" t="s">
        <v>9</v>
      </c>
      <c r="M21" s="27" t="s">
        <v>10</v>
      </c>
      <c r="N21" s="27" t="s">
        <v>11</v>
      </c>
      <c r="O21" s="28" t="s">
        <v>23</v>
      </c>
    </row>
    <row r="22" spans="1:15" ht="14.7" customHeight="1" x14ac:dyDescent="0.3">
      <c r="A22" s="173">
        <v>2022</v>
      </c>
      <c r="B22" s="9" t="s">
        <v>16</v>
      </c>
      <c r="C22" s="24">
        <v>132694.685</v>
      </c>
      <c r="D22" s="24">
        <v>113805.11199999999</v>
      </c>
      <c r="E22" s="24">
        <v>113810.37300000001</v>
      </c>
      <c r="F22" s="24">
        <v>107574.45699999999</v>
      </c>
      <c r="G22" s="24">
        <v>103832.643</v>
      </c>
      <c r="H22" s="24">
        <v>87722.801000000007</v>
      </c>
      <c r="I22" s="24">
        <v>93470.394</v>
      </c>
      <c r="J22" s="24">
        <v>92988.904999999999</v>
      </c>
      <c r="K22" s="24">
        <v>95151.453999999998</v>
      </c>
      <c r="L22" s="24">
        <v>95810.683000000005</v>
      </c>
      <c r="M22" s="24">
        <v>98445.222999999998</v>
      </c>
      <c r="N22" s="24">
        <v>98091.615000000005</v>
      </c>
      <c r="O22" s="25">
        <f>SUM(C22:N22)</f>
        <v>1233398.345</v>
      </c>
    </row>
    <row r="23" spans="1:15" ht="14.7" customHeight="1" x14ac:dyDescent="0.3">
      <c r="A23" s="174"/>
      <c r="B23" s="9" t="s">
        <v>18</v>
      </c>
      <c r="C23" s="24">
        <v>24011.246999999999</v>
      </c>
      <c r="D23" s="24">
        <v>21541.668000000001</v>
      </c>
      <c r="E23" s="24">
        <v>21311.361000000001</v>
      </c>
      <c r="F23" s="24">
        <v>20244.753000000001</v>
      </c>
      <c r="G23" s="24">
        <v>17215.923999999999</v>
      </c>
      <c r="H23" s="24">
        <v>14777.59</v>
      </c>
      <c r="I23" s="24">
        <v>14755.136</v>
      </c>
      <c r="J23" s="24">
        <v>13588.98</v>
      </c>
      <c r="K23" s="24">
        <v>13847.709000000001</v>
      </c>
      <c r="L23" s="24">
        <v>15123.328</v>
      </c>
      <c r="M23" s="24">
        <v>18320.916000000001</v>
      </c>
      <c r="N23" s="24">
        <v>20218.606</v>
      </c>
      <c r="O23" s="25">
        <f>SUM(C23:N23)</f>
        <v>214957.21800000002</v>
      </c>
    </row>
    <row r="24" spans="1:15" ht="14.7" customHeight="1" x14ac:dyDescent="0.3">
      <c r="A24" s="174"/>
      <c r="B24" s="9" t="s">
        <v>19</v>
      </c>
      <c r="C24" s="24">
        <v>139254.96299999999</v>
      </c>
      <c r="D24" s="24">
        <v>136677.14600000001</v>
      </c>
      <c r="E24" s="24">
        <v>136607.93700000001</v>
      </c>
      <c r="F24" s="24">
        <v>124076.469</v>
      </c>
      <c r="G24" s="24">
        <v>107616.546</v>
      </c>
      <c r="H24" s="24">
        <v>117005.675</v>
      </c>
      <c r="I24" s="24">
        <v>129871.58100000001</v>
      </c>
      <c r="J24" s="24">
        <v>129753.37699999999</v>
      </c>
      <c r="K24" s="24">
        <v>122398.583</v>
      </c>
      <c r="L24" s="24">
        <v>110041.587</v>
      </c>
      <c r="M24" s="24">
        <v>108315.57</v>
      </c>
      <c r="N24" s="24">
        <v>117279.236</v>
      </c>
      <c r="O24" s="25">
        <f>SUM(C24:N24)</f>
        <v>1478898.6700000002</v>
      </c>
    </row>
    <row r="25" spans="1:15" ht="14.7" customHeight="1" x14ac:dyDescent="0.3">
      <c r="A25" s="174"/>
      <c r="B25" s="9" t="s">
        <v>30</v>
      </c>
      <c r="C25" s="24">
        <v>3951.6509999999998</v>
      </c>
      <c r="D25" s="24">
        <v>3504.37</v>
      </c>
      <c r="E25" s="24">
        <v>3536.395</v>
      </c>
      <c r="F25" s="24">
        <v>3499.1930000000002</v>
      </c>
      <c r="G25" s="24">
        <v>2942.8589999999999</v>
      </c>
      <c r="H25" s="24">
        <v>2855.18</v>
      </c>
      <c r="I25" s="24">
        <v>3294.1889999999999</v>
      </c>
      <c r="J25" s="24">
        <v>3024.1489999999999</v>
      </c>
      <c r="K25" s="24">
        <v>2905.3330000000001</v>
      </c>
      <c r="L25" s="24">
        <v>2824.797</v>
      </c>
      <c r="M25" s="24">
        <v>2960.05</v>
      </c>
      <c r="N25" s="24">
        <v>3215.5450000000001</v>
      </c>
      <c r="O25" s="25">
        <f>SUM(C25:N25)</f>
        <v>38513.710999999996</v>
      </c>
    </row>
    <row r="26" spans="1:15" ht="14.7" customHeight="1" x14ac:dyDescent="0.3">
      <c r="A26" s="175"/>
      <c r="B26" s="111" t="s">
        <v>20</v>
      </c>
      <c r="C26" s="26">
        <f t="shared" ref="C26:N26" si="3">SUM(C22:C25)</f>
        <v>299912.54600000003</v>
      </c>
      <c r="D26" s="26">
        <f t="shared" si="3"/>
        <v>275528.29599999997</v>
      </c>
      <c r="E26" s="26">
        <f t="shared" si="3"/>
        <v>275266.06599999999</v>
      </c>
      <c r="F26" s="26">
        <f t="shared" si="3"/>
        <v>255394.872</v>
      </c>
      <c r="G26" s="26">
        <f t="shared" si="3"/>
        <v>231607.97200000001</v>
      </c>
      <c r="H26" s="26">
        <f t="shared" si="3"/>
        <v>222361.24599999998</v>
      </c>
      <c r="I26" s="26">
        <f t="shared" si="3"/>
        <v>241391.30000000002</v>
      </c>
      <c r="J26" s="26">
        <f t="shared" si="3"/>
        <v>239355.41099999999</v>
      </c>
      <c r="K26" s="26">
        <f t="shared" si="3"/>
        <v>234303.079</v>
      </c>
      <c r="L26" s="26">
        <f t="shared" si="3"/>
        <v>223800.39499999999</v>
      </c>
      <c r="M26" s="26">
        <f t="shared" si="3"/>
        <v>228041.75899999999</v>
      </c>
      <c r="N26" s="26">
        <f t="shared" si="3"/>
        <v>238805.00200000001</v>
      </c>
      <c r="O26" s="26">
        <f>SUM(O22:O25)</f>
        <v>2965767.9440000001</v>
      </c>
    </row>
    <row r="27" spans="1:15" ht="14.7" customHeight="1" x14ac:dyDescent="0.3">
      <c r="A27" s="21" t="s">
        <v>13</v>
      </c>
      <c r="B27" s="22" t="s">
        <v>14</v>
      </c>
      <c r="C27" s="27" t="s">
        <v>0</v>
      </c>
      <c r="D27" s="27" t="s">
        <v>1</v>
      </c>
      <c r="E27" s="27" t="s">
        <v>2</v>
      </c>
      <c r="F27" s="27" t="s">
        <v>3</v>
      </c>
      <c r="G27" s="27" t="s">
        <v>4</v>
      </c>
      <c r="H27" s="27" t="s">
        <v>5</v>
      </c>
      <c r="I27" s="27" t="s">
        <v>6</v>
      </c>
      <c r="J27" s="27" t="s">
        <v>7</v>
      </c>
      <c r="K27" s="27" t="s">
        <v>8</v>
      </c>
      <c r="L27" s="27" t="s">
        <v>9</v>
      </c>
      <c r="M27" s="27" t="s">
        <v>10</v>
      </c>
      <c r="N27" s="27" t="s">
        <v>11</v>
      </c>
      <c r="O27" s="28" t="s">
        <v>32</v>
      </c>
    </row>
    <row r="28" spans="1:15" ht="14.7" customHeight="1" x14ac:dyDescent="0.3">
      <c r="A28" s="173">
        <v>2023</v>
      </c>
      <c r="B28" s="9" t="s">
        <v>16</v>
      </c>
      <c r="C28" s="24">
        <v>117867</v>
      </c>
      <c r="D28" s="24">
        <v>102135</v>
      </c>
      <c r="E28" s="24">
        <v>97506</v>
      </c>
      <c r="F28" s="24">
        <v>97683</v>
      </c>
      <c r="G28" s="24">
        <v>97571</v>
      </c>
      <c r="H28" s="24">
        <v>89350</v>
      </c>
      <c r="I28" s="24">
        <v>89379</v>
      </c>
      <c r="J28" s="24">
        <v>94938</v>
      </c>
      <c r="K28" s="24">
        <v>101471</v>
      </c>
      <c r="L28" s="24">
        <v>88454</v>
      </c>
      <c r="M28" s="24">
        <v>98740</v>
      </c>
      <c r="N28" s="24">
        <v>112853</v>
      </c>
      <c r="O28" s="25">
        <f>SUM(C28:N28)</f>
        <v>1187947</v>
      </c>
    </row>
    <row r="29" spans="1:15" ht="14.7" customHeight="1" x14ac:dyDescent="0.3">
      <c r="A29" s="174"/>
      <c r="B29" s="9" t="s">
        <v>18</v>
      </c>
      <c r="C29" s="24">
        <v>21097</v>
      </c>
      <c r="D29" s="24">
        <v>20874</v>
      </c>
      <c r="E29" s="24">
        <v>19402</v>
      </c>
      <c r="F29" s="24">
        <v>18961</v>
      </c>
      <c r="G29" s="24">
        <v>17037</v>
      </c>
      <c r="H29" s="24">
        <v>15005</v>
      </c>
      <c r="I29" s="24">
        <v>12725</v>
      </c>
      <c r="J29" s="24">
        <v>13243</v>
      </c>
      <c r="K29" s="24">
        <v>15006</v>
      </c>
      <c r="L29" s="24">
        <v>15338</v>
      </c>
      <c r="M29" s="24">
        <v>18249</v>
      </c>
      <c r="N29" s="24">
        <v>21987</v>
      </c>
      <c r="O29" s="25">
        <f>SUM(C29:N29)</f>
        <v>208924</v>
      </c>
    </row>
    <row r="30" spans="1:15" ht="14.7" customHeight="1" x14ac:dyDescent="0.3">
      <c r="A30" s="174"/>
      <c r="B30" s="9" t="s">
        <v>19</v>
      </c>
      <c r="C30" s="24">
        <v>126597</v>
      </c>
      <c r="D30" s="24">
        <v>120991</v>
      </c>
      <c r="E30" s="24">
        <v>127479</v>
      </c>
      <c r="F30" s="24">
        <v>117305</v>
      </c>
      <c r="G30" s="24">
        <v>101217</v>
      </c>
      <c r="H30" s="24">
        <v>111797</v>
      </c>
      <c r="I30" s="24">
        <v>118872</v>
      </c>
      <c r="J30" s="24">
        <v>124608</v>
      </c>
      <c r="K30" s="24">
        <v>128785</v>
      </c>
      <c r="L30" s="24">
        <v>113507</v>
      </c>
      <c r="M30" s="24">
        <v>109628</v>
      </c>
      <c r="N30" s="24">
        <v>129804</v>
      </c>
      <c r="O30" s="25">
        <f>SUM(C30:N30)</f>
        <v>1430590</v>
      </c>
    </row>
    <row r="31" spans="1:15" ht="14.7" customHeight="1" x14ac:dyDescent="0.3">
      <c r="A31" s="174"/>
      <c r="B31" s="9" t="s">
        <v>30</v>
      </c>
      <c r="C31" s="24">
        <v>3514</v>
      </c>
      <c r="D31" s="24">
        <v>3428</v>
      </c>
      <c r="E31" s="24">
        <v>3076</v>
      </c>
      <c r="F31" s="24">
        <v>2940</v>
      </c>
      <c r="G31" s="24">
        <v>2622</v>
      </c>
      <c r="H31" s="24">
        <v>2746</v>
      </c>
      <c r="I31" s="24">
        <v>2682</v>
      </c>
      <c r="J31" s="24">
        <v>2964</v>
      </c>
      <c r="K31" s="24">
        <v>3021</v>
      </c>
      <c r="L31" s="24">
        <v>2676</v>
      </c>
      <c r="M31" s="24">
        <v>2665</v>
      </c>
      <c r="N31" s="24">
        <v>3407</v>
      </c>
      <c r="O31" s="25">
        <f>SUM(C31:N31)</f>
        <v>35741</v>
      </c>
    </row>
    <row r="32" spans="1:15" ht="14.7" customHeight="1" x14ac:dyDescent="0.3">
      <c r="A32" s="175"/>
      <c r="B32" s="111" t="s">
        <v>20</v>
      </c>
      <c r="C32" s="26">
        <f t="shared" ref="C32:N32" si="4">SUM(C28:C31)</f>
        <v>269075</v>
      </c>
      <c r="D32" s="26">
        <f t="shared" si="4"/>
        <v>247428</v>
      </c>
      <c r="E32" s="26">
        <f t="shared" si="4"/>
        <v>247463</v>
      </c>
      <c r="F32" s="26">
        <f t="shared" si="4"/>
        <v>236889</v>
      </c>
      <c r="G32" s="26">
        <f t="shared" si="4"/>
        <v>218447</v>
      </c>
      <c r="H32" s="26">
        <f t="shared" si="4"/>
        <v>218898</v>
      </c>
      <c r="I32" s="26">
        <f t="shared" si="4"/>
        <v>223658</v>
      </c>
      <c r="J32" s="26">
        <f t="shared" si="4"/>
        <v>235753</v>
      </c>
      <c r="K32" s="26">
        <f t="shared" si="4"/>
        <v>248283</v>
      </c>
      <c r="L32" s="26">
        <f t="shared" si="4"/>
        <v>219975</v>
      </c>
      <c r="M32" s="26">
        <f t="shared" si="4"/>
        <v>229282</v>
      </c>
      <c r="N32" s="26">
        <f t="shared" si="4"/>
        <v>268051</v>
      </c>
      <c r="O32" s="26">
        <f>SUM(O28:O31)</f>
        <v>2863202</v>
      </c>
    </row>
    <row r="33" spans="1:15" ht="14.7" customHeight="1" x14ac:dyDescent="0.3">
      <c r="A33" s="21" t="s">
        <v>13</v>
      </c>
      <c r="B33" s="22" t="s">
        <v>14</v>
      </c>
      <c r="C33" s="27" t="s">
        <v>0</v>
      </c>
      <c r="D33" s="27" t="s">
        <v>1</v>
      </c>
      <c r="E33" s="27" t="s">
        <v>2</v>
      </c>
      <c r="F33" s="27" t="s">
        <v>3</v>
      </c>
      <c r="G33" s="27" t="s">
        <v>4</v>
      </c>
      <c r="H33" s="27" t="s">
        <v>5</v>
      </c>
      <c r="I33" s="27" t="s">
        <v>6</v>
      </c>
      <c r="J33" s="27" t="s">
        <v>7</v>
      </c>
      <c r="K33" s="27" t="s">
        <v>8</v>
      </c>
      <c r="L33" s="27" t="s">
        <v>9</v>
      </c>
      <c r="M33" s="27" t="s">
        <v>10</v>
      </c>
      <c r="N33" s="27" t="s">
        <v>11</v>
      </c>
      <c r="O33" s="28" t="s">
        <v>37</v>
      </c>
    </row>
    <row r="34" spans="1:15" ht="14.7" customHeight="1" x14ac:dyDescent="0.3">
      <c r="A34" s="173">
        <v>2024</v>
      </c>
      <c r="B34" s="9" t="s">
        <v>16</v>
      </c>
      <c r="C34" s="24">
        <v>128258</v>
      </c>
      <c r="D34" s="24">
        <v>114513</v>
      </c>
      <c r="E34" s="24">
        <v>110150</v>
      </c>
      <c r="F34" s="24">
        <v>97461</v>
      </c>
      <c r="G34" s="24">
        <v>97620</v>
      </c>
      <c r="H34" s="24">
        <v>101972</v>
      </c>
      <c r="I34" s="24">
        <v>100361</v>
      </c>
      <c r="J34" s="24">
        <v>111036</v>
      </c>
      <c r="K34" s="24">
        <v>105358</v>
      </c>
      <c r="L34" s="24">
        <v>99976</v>
      </c>
      <c r="M34" s="24">
        <v>117070</v>
      </c>
      <c r="N34" s="24">
        <v>112726</v>
      </c>
      <c r="O34" s="25">
        <f>SUM(C34:N34)</f>
        <v>1296501</v>
      </c>
    </row>
    <row r="35" spans="1:15" ht="14.7" customHeight="1" x14ac:dyDescent="0.3">
      <c r="A35" s="174"/>
      <c r="B35" s="9" t="s">
        <v>18</v>
      </c>
      <c r="C35" s="24">
        <v>22888</v>
      </c>
      <c r="D35" s="24">
        <v>22281</v>
      </c>
      <c r="E35" s="24">
        <v>20311</v>
      </c>
      <c r="F35" s="24">
        <v>18009</v>
      </c>
      <c r="G35" s="24">
        <v>16153</v>
      </c>
      <c r="H35" s="24">
        <v>14743</v>
      </c>
      <c r="I35" s="24">
        <v>13442</v>
      </c>
      <c r="J35" s="24">
        <v>14872</v>
      </c>
      <c r="K35" s="24">
        <v>15337</v>
      </c>
      <c r="L35" s="24">
        <v>16132</v>
      </c>
      <c r="M35" s="24">
        <v>20440</v>
      </c>
      <c r="N35" s="24">
        <v>22980</v>
      </c>
      <c r="O35" s="25">
        <f>SUM(C35:N35)</f>
        <v>217588</v>
      </c>
    </row>
    <row r="36" spans="1:15" ht="14.7" customHeight="1" x14ac:dyDescent="0.3">
      <c r="A36" s="174"/>
      <c r="B36" s="9" t="s">
        <v>19</v>
      </c>
      <c r="C36" s="24">
        <v>143042</v>
      </c>
      <c r="D36" s="24">
        <v>136084</v>
      </c>
      <c r="E36" s="24">
        <v>134967</v>
      </c>
      <c r="F36" s="24">
        <v>117648</v>
      </c>
      <c r="G36" s="24">
        <v>110844</v>
      </c>
      <c r="H36" s="24">
        <v>114735</v>
      </c>
      <c r="I36" s="24">
        <v>124779</v>
      </c>
      <c r="J36" s="24">
        <v>134240</v>
      </c>
      <c r="K36" s="24">
        <v>133035</v>
      </c>
      <c r="L36" s="24">
        <v>121059</v>
      </c>
      <c r="M36" s="24">
        <v>128432</v>
      </c>
      <c r="N36" s="24">
        <v>138357</v>
      </c>
      <c r="O36" s="25">
        <f>SUM(C36:N36)</f>
        <v>1537222</v>
      </c>
    </row>
    <row r="37" spans="1:15" ht="14.7" customHeight="1" x14ac:dyDescent="0.3">
      <c r="A37" s="174"/>
      <c r="B37" s="9" t="s">
        <v>30</v>
      </c>
      <c r="C37" s="24">
        <v>3686</v>
      </c>
      <c r="D37" s="24">
        <v>3609</v>
      </c>
      <c r="E37" s="24">
        <v>3284</v>
      </c>
      <c r="F37" s="24">
        <v>2871</v>
      </c>
      <c r="G37" s="24">
        <v>2813</v>
      </c>
      <c r="H37" s="24">
        <v>2731</v>
      </c>
      <c r="I37" s="24">
        <v>2820</v>
      </c>
      <c r="J37" s="24">
        <v>3440</v>
      </c>
      <c r="K37" s="24">
        <v>3037</v>
      </c>
      <c r="L37" s="24">
        <v>2644</v>
      </c>
      <c r="M37" s="24">
        <v>3297</v>
      </c>
      <c r="N37" s="24">
        <v>3657</v>
      </c>
      <c r="O37" s="25">
        <f>SUM(C37:N37)</f>
        <v>37889</v>
      </c>
    </row>
    <row r="38" spans="1:15" ht="14.7" customHeight="1" x14ac:dyDescent="0.3">
      <c r="A38" s="175"/>
      <c r="B38" s="111" t="s">
        <v>20</v>
      </c>
      <c r="C38" s="26">
        <f t="shared" ref="C38:N38" si="5">SUM(C34:C37)</f>
        <v>297874</v>
      </c>
      <c r="D38" s="26">
        <f t="shared" si="5"/>
        <v>276487</v>
      </c>
      <c r="E38" s="26">
        <f t="shared" si="5"/>
        <v>268712</v>
      </c>
      <c r="F38" s="26">
        <f t="shared" si="5"/>
        <v>235989</v>
      </c>
      <c r="G38" s="26">
        <f t="shared" si="5"/>
        <v>227430</v>
      </c>
      <c r="H38" s="26">
        <f t="shared" si="5"/>
        <v>234181</v>
      </c>
      <c r="I38" s="26">
        <f t="shared" si="5"/>
        <v>241402</v>
      </c>
      <c r="J38" s="26">
        <f t="shared" si="5"/>
        <v>263588</v>
      </c>
      <c r="K38" s="26">
        <f t="shared" si="5"/>
        <v>256767</v>
      </c>
      <c r="L38" s="26">
        <f t="shared" si="5"/>
        <v>239811</v>
      </c>
      <c r="M38" s="26">
        <f t="shared" si="5"/>
        <v>269239</v>
      </c>
      <c r="N38" s="26">
        <f t="shared" si="5"/>
        <v>277720</v>
      </c>
      <c r="O38" s="26">
        <f>SUM(O34:O37)</f>
        <v>3089200</v>
      </c>
    </row>
    <row r="39" spans="1:15" ht="14.7" customHeight="1" x14ac:dyDescent="0.3">
      <c r="A39" s="21" t="s">
        <v>13</v>
      </c>
      <c r="B39" s="22" t="s">
        <v>14</v>
      </c>
      <c r="C39" s="27" t="s">
        <v>0</v>
      </c>
      <c r="D39" s="27" t="s">
        <v>1</v>
      </c>
      <c r="E39" s="27" t="s">
        <v>2</v>
      </c>
      <c r="F39" s="27" t="s">
        <v>3</v>
      </c>
      <c r="G39" s="27" t="s">
        <v>4</v>
      </c>
      <c r="H39" s="36" t="s">
        <v>5</v>
      </c>
      <c r="I39" s="36" t="s">
        <v>6</v>
      </c>
      <c r="J39" s="38" t="s">
        <v>7</v>
      </c>
      <c r="K39" s="27" t="s">
        <v>8</v>
      </c>
      <c r="L39" s="39" t="s">
        <v>9</v>
      </c>
      <c r="M39" s="27" t="s">
        <v>10</v>
      </c>
      <c r="N39" s="27" t="s">
        <v>11</v>
      </c>
      <c r="O39" s="28" t="s">
        <v>47</v>
      </c>
    </row>
    <row r="40" spans="1:15" ht="14.7" customHeight="1" x14ac:dyDescent="0.3">
      <c r="A40" s="173">
        <v>2025</v>
      </c>
      <c r="B40" s="54" t="s">
        <v>16</v>
      </c>
      <c r="C40" s="24">
        <v>146471.117</v>
      </c>
      <c r="D40" s="24">
        <v>117449.298</v>
      </c>
      <c r="E40" s="24">
        <v>111134.43</v>
      </c>
      <c r="F40" s="24">
        <v>109882.787</v>
      </c>
      <c r="G40" s="24">
        <v>105283.01300000001</v>
      </c>
      <c r="H40" s="24">
        <v>95596.055999999997</v>
      </c>
      <c r="I40" s="24">
        <v>100438.58900000001</v>
      </c>
      <c r="J40" s="24">
        <v>111345.103</v>
      </c>
      <c r="K40" s="24">
        <v>99817.570999999996</v>
      </c>
      <c r="L40" s="87">
        <v>110865.209</v>
      </c>
      <c r="M40" s="87">
        <v>118466.901</v>
      </c>
      <c r="N40" s="87">
        <v>114799.822</v>
      </c>
      <c r="O40" s="25">
        <f>SUM(C40:N40)</f>
        <v>1341549.8959999999</v>
      </c>
    </row>
    <row r="41" spans="1:15" x14ac:dyDescent="0.3">
      <c r="A41" s="174"/>
      <c r="B41" s="54" t="s">
        <v>18</v>
      </c>
      <c r="C41" s="24">
        <v>23547.125</v>
      </c>
      <c r="D41" s="24">
        <v>20903.873</v>
      </c>
      <c r="E41" s="24">
        <v>19985.731</v>
      </c>
      <c r="F41" s="24">
        <v>17938.795999999998</v>
      </c>
      <c r="G41" s="24">
        <v>17279.665000000001</v>
      </c>
      <c r="H41" s="24">
        <v>14513.512000000001</v>
      </c>
      <c r="I41" s="24">
        <v>13986.891</v>
      </c>
      <c r="J41" s="24">
        <v>15338.923000000001</v>
      </c>
      <c r="K41" s="24">
        <v>14715.724</v>
      </c>
      <c r="L41" s="87">
        <v>17837.666000000001</v>
      </c>
      <c r="M41" s="87">
        <v>21165.424999999999</v>
      </c>
      <c r="N41" s="87">
        <v>20668.062000000002</v>
      </c>
      <c r="O41" s="25">
        <f>SUM(C41:N41)</f>
        <v>217881.39299999998</v>
      </c>
    </row>
    <row r="42" spans="1:15" ht="14.7" customHeight="1" x14ac:dyDescent="0.3">
      <c r="A42" s="174"/>
      <c r="B42" s="54" t="s">
        <v>19</v>
      </c>
      <c r="C42" s="24">
        <v>147545.35100000002</v>
      </c>
      <c r="D42" s="24">
        <v>133247.94099999999</v>
      </c>
      <c r="E42" s="24">
        <v>139263.859</v>
      </c>
      <c r="F42" s="24">
        <v>118111.626</v>
      </c>
      <c r="G42" s="24">
        <v>110668.209</v>
      </c>
      <c r="H42" s="24">
        <v>112958.111</v>
      </c>
      <c r="I42" s="24">
        <v>122981.296</v>
      </c>
      <c r="J42" s="24">
        <v>142290.592</v>
      </c>
      <c r="K42" s="24">
        <v>120664.367</v>
      </c>
      <c r="L42" s="87">
        <v>123790.63800000001</v>
      </c>
      <c r="M42" s="87">
        <v>131283.399</v>
      </c>
      <c r="N42" s="87">
        <v>134110.23199999999</v>
      </c>
      <c r="O42" s="25">
        <f>SUM(C42:N42)</f>
        <v>1536915.6210000003</v>
      </c>
    </row>
    <row r="43" spans="1:15" ht="14.7" customHeight="1" x14ac:dyDescent="0.3">
      <c r="A43" s="174"/>
      <c r="B43" s="54" t="s">
        <v>30</v>
      </c>
      <c r="C43" s="24">
        <v>4217.8900000000003</v>
      </c>
      <c r="D43" s="24">
        <v>3627.7420000000002</v>
      </c>
      <c r="E43" s="24">
        <v>3606.0079999999998</v>
      </c>
      <c r="F43" s="24">
        <v>2982.3710000000001</v>
      </c>
      <c r="G43" s="24">
        <v>2898.86</v>
      </c>
      <c r="H43" s="24">
        <v>2647.5189999999998</v>
      </c>
      <c r="I43" s="24">
        <v>2982.5059999999999</v>
      </c>
      <c r="J43" s="24">
        <v>3354.3530000000001</v>
      </c>
      <c r="K43" s="24">
        <v>2768.9490000000001</v>
      </c>
      <c r="L43" s="87">
        <v>2989.6579999999999</v>
      </c>
      <c r="M43" s="87">
        <v>3362.8530000000001</v>
      </c>
      <c r="N43" s="87">
        <v>3404.5459999999998</v>
      </c>
      <c r="O43" s="25">
        <f>SUM(C43:N43)</f>
        <v>38843.255000000005</v>
      </c>
    </row>
    <row r="44" spans="1:15" ht="17.399999999999999" customHeight="1" x14ac:dyDescent="0.3">
      <c r="A44" s="175"/>
      <c r="B44" s="110" t="s">
        <v>20</v>
      </c>
      <c r="C44" s="26">
        <f>SUM(C40:C43)</f>
        <v>321781.48300000001</v>
      </c>
      <c r="D44" s="26">
        <f t="shared" ref="D44:L44" si="6">SUM(D40:D43)</f>
        <v>275228.85399999999</v>
      </c>
      <c r="E44" s="26">
        <f t="shared" si="6"/>
        <v>273990.02799999999</v>
      </c>
      <c r="F44" s="26">
        <f t="shared" si="6"/>
        <v>248915.58000000002</v>
      </c>
      <c r="G44" s="26">
        <f t="shared" si="6"/>
        <v>236129.747</v>
      </c>
      <c r="H44" s="26">
        <f t="shared" si="6"/>
        <v>225715.198</v>
      </c>
      <c r="I44" s="26">
        <f t="shared" si="6"/>
        <v>240389.28200000001</v>
      </c>
      <c r="J44" s="26">
        <f t="shared" si="6"/>
        <v>272328.97100000002</v>
      </c>
      <c r="K44" s="26">
        <f t="shared" si="6"/>
        <v>237966.611</v>
      </c>
      <c r="L44" s="83">
        <f t="shared" si="6"/>
        <v>255483.171</v>
      </c>
      <c r="M44" s="83">
        <f t="shared" ref="M44" si="7">SUM(M40:M43)</f>
        <v>274278.57799999998</v>
      </c>
      <c r="N44" s="83">
        <f t="shared" ref="N44" si="8">SUM(N40:N43)</f>
        <v>272982.66199999995</v>
      </c>
      <c r="O44" s="67">
        <f>SUM(O40:O43)</f>
        <v>3135190.165</v>
      </c>
    </row>
    <row r="45" spans="1:15" ht="17.399999999999999" customHeight="1" x14ac:dyDescent="0.3">
      <c r="A45" s="21" t="s">
        <v>13</v>
      </c>
      <c r="B45" s="22" t="s">
        <v>14</v>
      </c>
      <c r="C45" s="27" t="s">
        <v>0</v>
      </c>
      <c r="D45" s="27" t="s">
        <v>1</v>
      </c>
      <c r="E45" s="27" t="s">
        <v>2</v>
      </c>
      <c r="F45" s="27" t="s">
        <v>3</v>
      </c>
      <c r="G45" s="27" t="s">
        <v>4</v>
      </c>
      <c r="H45" s="36" t="s">
        <v>5</v>
      </c>
      <c r="I45" s="36" t="s">
        <v>6</v>
      </c>
      <c r="J45" s="38" t="s">
        <v>7</v>
      </c>
      <c r="K45" s="27" t="s">
        <v>8</v>
      </c>
      <c r="L45" s="39" t="s">
        <v>9</v>
      </c>
      <c r="M45" s="27" t="s">
        <v>10</v>
      </c>
      <c r="N45" s="27" t="s">
        <v>11</v>
      </c>
      <c r="O45" s="28" t="s">
        <v>59</v>
      </c>
    </row>
    <row r="46" spans="1:15" ht="17.399999999999999" customHeight="1" x14ac:dyDescent="0.3">
      <c r="A46" s="173">
        <v>2026</v>
      </c>
      <c r="B46" s="54" t="s">
        <v>16</v>
      </c>
      <c r="C46" s="24">
        <v>150857.24299999999</v>
      </c>
      <c r="D46" s="24">
        <v>130777.95699999999</v>
      </c>
      <c r="E46" s="24"/>
      <c r="F46" s="24"/>
      <c r="G46" s="24"/>
      <c r="H46" s="24"/>
      <c r="I46" s="24"/>
      <c r="J46" s="24"/>
      <c r="K46" s="24"/>
      <c r="L46" s="87"/>
      <c r="M46" s="87"/>
      <c r="N46" s="87"/>
      <c r="O46" s="25">
        <f>SUM(C46:N46)</f>
        <v>281635.19999999995</v>
      </c>
    </row>
    <row r="47" spans="1:15" ht="17.399999999999999" customHeight="1" x14ac:dyDescent="0.3">
      <c r="A47" s="174"/>
      <c r="B47" s="54" t="s">
        <v>18</v>
      </c>
      <c r="C47" s="24">
        <v>25019.377</v>
      </c>
      <c r="D47" s="142">
        <v>23101.593000000001</v>
      </c>
      <c r="E47" s="24"/>
      <c r="F47" s="24"/>
      <c r="G47" s="24"/>
      <c r="H47" s="24"/>
      <c r="I47" s="24"/>
      <c r="J47" s="24"/>
      <c r="K47" s="24"/>
      <c r="L47" s="87"/>
      <c r="M47" s="87"/>
      <c r="N47" s="87"/>
      <c r="O47" s="25">
        <f t="shared" ref="O47:O50" si="9">SUM(C47:N47)</f>
        <v>48120.97</v>
      </c>
    </row>
    <row r="48" spans="1:15" ht="17.399999999999999" customHeight="1" x14ac:dyDescent="0.3">
      <c r="A48" s="174"/>
      <c r="B48" s="54" t="s">
        <v>19</v>
      </c>
      <c r="C48" s="24">
        <v>154563.95300000001</v>
      </c>
      <c r="D48" s="142">
        <v>148623.65100000001</v>
      </c>
      <c r="E48" s="24"/>
      <c r="F48" s="24"/>
      <c r="G48" s="24"/>
      <c r="H48" s="24"/>
      <c r="I48" s="24"/>
      <c r="J48" s="24"/>
      <c r="K48" s="24"/>
      <c r="L48" s="87"/>
      <c r="M48" s="87"/>
      <c r="N48" s="87"/>
      <c r="O48" s="25">
        <f t="shared" si="9"/>
        <v>303187.60400000005</v>
      </c>
    </row>
    <row r="49" spans="1:15" ht="17.399999999999999" customHeight="1" x14ac:dyDescent="0.3">
      <c r="A49" s="174"/>
      <c r="B49" s="54" t="s">
        <v>30</v>
      </c>
      <c r="C49" s="24">
        <v>4683.7759999999998</v>
      </c>
      <c r="D49" s="142">
        <v>4441.3249999999998</v>
      </c>
      <c r="E49" s="24"/>
      <c r="F49" s="24"/>
      <c r="G49" s="24"/>
      <c r="H49" s="24"/>
      <c r="I49" s="24"/>
      <c r="J49" s="24"/>
      <c r="K49" s="24"/>
      <c r="L49" s="87"/>
      <c r="M49" s="87"/>
      <c r="N49" s="87"/>
      <c r="O49" s="25">
        <f t="shared" si="9"/>
        <v>9125.1009999999987</v>
      </c>
    </row>
    <row r="50" spans="1:15" ht="17.399999999999999" customHeight="1" x14ac:dyDescent="0.3">
      <c r="A50" s="175"/>
      <c r="B50" s="110" t="s">
        <v>20</v>
      </c>
      <c r="C50" s="26">
        <f>SUM(C46:C49)</f>
        <v>335124.34899999999</v>
      </c>
      <c r="D50" s="26">
        <f t="shared" ref="D50" si="10">SUM(D46:D49)</f>
        <v>306944.52600000001</v>
      </c>
      <c r="E50" s="26"/>
      <c r="F50" s="26"/>
      <c r="G50" s="26"/>
      <c r="H50" s="26"/>
      <c r="I50" s="26"/>
      <c r="J50" s="26"/>
      <c r="K50" s="26"/>
      <c r="L50" s="83"/>
      <c r="M50" s="83"/>
      <c r="N50" s="83"/>
      <c r="O50" s="26">
        <f t="shared" si="9"/>
        <v>642068.875</v>
      </c>
    </row>
    <row r="51" spans="1:15" ht="14.7" customHeight="1" x14ac:dyDescent="0.3"/>
    <row r="52" spans="1:15" ht="14.7" customHeight="1" x14ac:dyDescent="0.3"/>
    <row r="53" spans="1:15" ht="14.7" customHeight="1" x14ac:dyDescent="0.3">
      <c r="A53" s="230" t="s">
        <v>31</v>
      </c>
      <c r="B53" s="230"/>
      <c r="C53" s="230"/>
      <c r="D53" s="230"/>
      <c r="E53" s="230"/>
      <c r="F53" s="230"/>
      <c r="G53" s="230"/>
      <c r="H53" s="230"/>
      <c r="I53" s="230"/>
      <c r="J53" s="230"/>
      <c r="K53" s="230"/>
      <c r="L53" s="230"/>
      <c r="M53" s="230"/>
      <c r="N53" s="230"/>
      <c r="O53" s="230"/>
    </row>
    <row r="54" spans="1:15" ht="14.7" customHeight="1" x14ac:dyDescent="0.3">
      <c r="A54" s="21" t="s">
        <v>13</v>
      </c>
      <c r="B54" s="22" t="s">
        <v>14</v>
      </c>
      <c r="C54" s="21" t="s">
        <v>0</v>
      </c>
      <c r="D54" s="21" t="s">
        <v>1</v>
      </c>
      <c r="E54" s="21" t="s">
        <v>2</v>
      </c>
      <c r="F54" s="21" t="s">
        <v>3</v>
      </c>
      <c r="G54" s="21" t="s">
        <v>4</v>
      </c>
      <c r="H54" s="21" t="s">
        <v>5</v>
      </c>
      <c r="I54" s="21" t="s">
        <v>6</v>
      </c>
      <c r="J54" s="21" t="s">
        <v>7</v>
      </c>
      <c r="K54" s="21" t="s">
        <v>8</v>
      </c>
      <c r="L54" s="21" t="s">
        <v>9</v>
      </c>
      <c r="M54" s="21" t="s">
        <v>10</v>
      </c>
      <c r="N54" s="21" t="s">
        <v>11</v>
      </c>
      <c r="O54" s="23" t="s">
        <v>15</v>
      </c>
    </row>
    <row r="55" spans="1:15" ht="14.7" customHeight="1" x14ac:dyDescent="0.3">
      <c r="A55" s="173">
        <v>2019</v>
      </c>
      <c r="B55" s="9" t="s">
        <v>16</v>
      </c>
      <c r="C55" s="24">
        <v>51929</v>
      </c>
      <c r="D55" s="24">
        <v>45968</v>
      </c>
      <c r="E55" s="24">
        <v>39823</v>
      </c>
      <c r="F55" s="24">
        <v>40996</v>
      </c>
      <c r="G55" s="24">
        <v>44988</v>
      </c>
      <c r="H55" s="24">
        <v>37172</v>
      </c>
      <c r="I55" s="24">
        <v>40383</v>
      </c>
      <c r="J55" s="24">
        <v>38893</v>
      </c>
      <c r="K55" s="24">
        <v>39122</v>
      </c>
      <c r="L55" s="24">
        <v>40220</v>
      </c>
      <c r="M55" s="24">
        <v>39790</v>
      </c>
      <c r="N55" s="24">
        <v>39868</v>
      </c>
      <c r="O55" s="25">
        <f>SUM(C55:N55)</f>
        <v>499152</v>
      </c>
    </row>
    <row r="56" spans="1:15" ht="14.7" customHeight="1" x14ac:dyDescent="0.3">
      <c r="A56" s="174"/>
      <c r="B56" s="9" t="s">
        <v>18</v>
      </c>
      <c r="C56" s="24">
        <v>7807</v>
      </c>
      <c r="D56" s="24">
        <v>6950</v>
      </c>
      <c r="E56" s="24">
        <v>6805</v>
      </c>
      <c r="F56" s="24">
        <v>5751</v>
      </c>
      <c r="G56" s="24">
        <v>4113</v>
      </c>
      <c r="H56" s="24">
        <v>3541</v>
      </c>
      <c r="I56" s="24">
        <v>3156</v>
      </c>
      <c r="J56" s="24">
        <v>3357</v>
      </c>
      <c r="K56" s="24">
        <v>3949</v>
      </c>
      <c r="L56" s="24">
        <v>5433</v>
      </c>
      <c r="M56" s="24">
        <v>5498</v>
      </c>
      <c r="N56" s="24">
        <v>5915</v>
      </c>
      <c r="O56" s="25">
        <f>SUM(C56:N56)</f>
        <v>62275</v>
      </c>
    </row>
    <row r="57" spans="1:15" ht="14.7" customHeight="1" x14ac:dyDescent="0.3">
      <c r="A57" s="174"/>
      <c r="B57" s="9" t="s">
        <v>19</v>
      </c>
      <c r="C57" s="24">
        <v>33621</v>
      </c>
      <c r="D57" s="24">
        <v>30388</v>
      </c>
      <c r="E57" s="24">
        <v>33009</v>
      </c>
      <c r="F57" s="24">
        <v>29434</v>
      </c>
      <c r="G57" s="24">
        <v>27352</v>
      </c>
      <c r="H57" s="24">
        <v>30828</v>
      </c>
      <c r="I57" s="24">
        <v>31438</v>
      </c>
      <c r="J57" s="24">
        <v>33379</v>
      </c>
      <c r="K57" s="24">
        <v>31471</v>
      </c>
      <c r="L57" s="24">
        <v>31984</v>
      </c>
      <c r="M57" s="24">
        <v>29525</v>
      </c>
      <c r="N57" s="24">
        <v>29200</v>
      </c>
      <c r="O57" s="25">
        <f>SUM(C57:N57)</f>
        <v>371629</v>
      </c>
    </row>
    <row r="58" spans="1:15" ht="14.7" customHeight="1" x14ac:dyDescent="0.3">
      <c r="A58" s="174"/>
      <c r="B58" s="9" t="s">
        <v>30</v>
      </c>
      <c r="C58" s="24">
        <v>4241</v>
      </c>
      <c r="D58" s="24">
        <v>3663</v>
      </c>
      <c r="E58" s="24">
        <v>3552</v>
      </c>
      <c r="F58" s="24">
        <v>3253</v>
      </c>
      <c r="G58" s="24">
        <v>2857</v>
      </c>
      <c r="H58" s="24">
        <v>3091</v>
      </c>
      <c r="I58" s="24">
        <v>3120</v>
      </c>
      <c r="J58" s="24">
        <v>3471</v>
      </c>
      <c r="K58" s="24">
        <v>2994</v>
      </c>
      <c r="L58" s="24">
        <v>3371</v>
      </c>
      <c r="M58" s="24">
        <v>2969</v>
      </c>
      <c r="N58" s="24">
        <v>3089</v>
      </c>
      <c r="O58" s="25">
        <f>SUM(C58:N58)</f>
        <v>39671</v>
      </c>
    </row>
    <row r="59" spans="1:15" ht="14.7" customHeight="1" x14ac:dyDescent="0.3">
      <c r="A59" s="175"/>
      <c r="B59" s="111" t="s">
        <v>20</v>
      </c>
      <c r="C59" s="26">
        <f t="shared" ref="C59:O59" si="11">SUM(C55:C58)</f>
        <v>97598</v>
      </c>
      <c r="D59" s="26">
        <f t="shared" si="11"/>
        <v>86969</v>
      </c>
      <c r="E59" s="26">
        <f t="shared" si="11"/>
        <v>83189</v>
      </c>
      <c r="F59" s="26">
        <f t="shared" si="11"/>
        <v>79434</v>
      </c>
      <c r="G59" s="26">
        <f t="shared" si="11"/>
        <v>79310</v>
      </c>
      <c r="H59" s="26">
        <f t="shared" si="11"/>
        <v>74632</v>
      </c>
      <c r="I59" s="26">
        <f t="shared" si="11"/>
        <v>78097</v>
      </c>
      <c r="J59" s="26">
        <f t="shared" si="11"/>
        <v>79100</v>
      </c>
      <c r="K59" s="26">
        <f t="shared" si="11"/>
        <v>77536</v>
      </c>
      <c r="L59" s="26">
        <f t="shared" si="11"/>
        <v>81008</v>
      </c>
      <c r="M59" s="26">
        <f t="shared" si="11"/>
        <v>77782</v>
      </c>
      <c r="N59" s="26">
        <f t="shared" si="11"/>
        <v>78072</v>
      </c>
      <c r="O59" s="26">
        <f t="shared" si="11"/>
        <v>972727</v>
      </c>
    </row>
    <row r="60" spans="1:15" ht="14.7" customHeight="1" x14ac:dyDescent="0.3">
      <c r="A60" s="21" t="s">
        <v>13</v>
      </c>
      <c r="B60" s="22" t="s">
        <v>14</v>
      </c>
      <c r="C60" s="21" t="s">
        <v>0</v>
      </c>
      <c r="D60" s="21" t="s">
        <v>1</v>
      </c>
      <c r="E60" s="21" t="s">
        <v>2</v>
      </c>
      <c r="F60" s="21" t="s">
        <v>3</v>
      </c>
      <c r="G60" s="21" t="s">
        <v>4</v>
      </c>
      <c r="H60" s="21" t="s">
        <v>5</v>
      </c>
      <c r="I60" s="21" t="s">
        <v>6</v>
      </c>
      <c r="J60" s="21" t="s">
        <v>7</v>
      </c>
      <c r="K60" s="21" t="s">
        <v>8</v>
      </c>
      <c r="L60" s="21" t="s">
        <v>9</v>
      </c>
      <c r="M60" s="21" t="s">
        <v>10</v>
      </c>
      <c r="N60" s="21" t="s">
        <v>11</v>
      </c>
      <c r="O60" s="23" t="s">
        <v>21</v>
      </c>
    </row>
    <row r="61" spans="1:15" ht="14.7" customHeight="1" x14ac:dyDescent="0.3">
      <c r="A61" s="173">
        <v>2020</v>
      </c>
      <c r="B61" s="9" t="s">
        <v>16</v>
      </c>
      <c r="C61" s="24">
        <v>51022</v>
      </c>
      <c r="D61" s="24">
        <v>41973</v>
      </c>
      <c r="E61" s="24">
        <v>43012</v>
      </c>
      <c r="F61" s="24">
        <v>40629</v>
      </c>
      <c r="G61" s="24">
        <v>46088</v>
      </c>
      <c r="H61" s="24">
        <v>40822</v>
      </c>
      <c r="I61" s="24">
        <v>40141</v>
      </c>
      <c r="J61" s="24">
        <v>38944</v>
      </c>
      <c r="K61" s="24">
        <v>41567</v>
      </c>
      <c r="L61" s="24">
        <v>39392</v>
      </c>
      <c r="M61" s="24">
        <v>43977</v>
      </c>
      <c r="N61" s="24">
        <v>45508</v>
      </c>
      <c r="O61" s="25">
        <f>SUM(C61:N61)</f>
        <v>513075</v>
      </c>
    </row>
    <row r="62" spans="1:15" ht="14.7" customHeight="1" x14ac:dyDescent="0.3">
      <c r="A62" s="174"/>
      <c r="B62" s="9" t="s">
        <v>18</v>
      </c>
      <c r="C62" s="24">
        <v>6969</v>
      </c>
      <c r="D62" s="24">
        <v>7081</v>
      </c>
      <c r="E62" s="24">
        <v>5397</v>
      </c>
      <c r="F62" s="24">
        <v>3868</v>
      </c>
      <c r="G62" s="24">
        <v>2918</v>
      </c>
      <c r="H62" s="24">
        <v>2864</v>
      </c>
      <c r="I62" s="24">
        <v>2986</v>
      </c>
      <c r="J62" s="24">
        <v>2945</v>
      </c>
      <c r="K62" s="24">
        <v>3494</v>
      </c>
      <c r="L62" s="24">
        <v>4734</v>
      </c>
      <c r="M62" s="24">
        <v>6083</v>
      </c>
      <c r="N62" s="24">
        <v>6846</v>
      </c>
      <c r="O62" s="25">
        <f>SUM(C62:N62)</f>
        <v>56185</v>
      </c>
    </row>
    <row r="63" spans="1:15" ht="14.7" customHeight="1" x14ac:dyDescent="0.3">
      <c r="A63" s="174"/>
      <c r="B63" s="9" t="s">
        <v>19</v>
      </c>
      <c r="C63" s="24">
        <v>30268</v>
      </c>
      <c r="D63" s="24">
        <v>30119</v>
      </c>
      <c r="E63" s="24">
        <v>27338</v>
      </c>
      <c r="F63" s="24">
        <v>24021</v>
      </c>
      <c r="G63" s="24">
        <v>22217</v>
      </c>
      <c r="H63" s="24">
        <v>26229</v>
      </c>
      <c r="I63" s="24">
        <v>31902</v>
      </c>
      <c r="J63" s="24">
        <v>32124</v>
      </c>
      <c r="K63" s="24">
        <v>28594</v>
      </c>
      <c r="L63" s="24">
        <v>29915</v>
      </c>
      <c r="M63" s="24">
        <v>28642</v>
      </c>
      <c r="N63" s="24">
        <v>29454</v>
      </c>
      <c r="O63" s="25">
        <f>SUM(C63:N63)</f>
        <v>340823</v>
      </c>
    </row>
    <row r="64" spans="1:15" ht="14.7" customHeight="1" x14ac:dyDescent="0.3">
      <c r="A64" s="174"/>
      <c r="B64" s="9" t="s">
        <v>30</v>
      </c>
      <c r="C64" s="24">
        <v>3665</v>
      </c>
      <c r="D64" s="24">
        <v>3415</v>
      </c>
      <c r="E64" s="24">
        <v>2976</v>
      </c>
      <c r="F64" s="24">
        <v>2884</v>
      </c>
      <c r="G64" s="24">
        <v>2939</v>
      </c>
      <c r="H64" s="24">
        <v>3197</v>
      </c>
      <c r="I64" s="24">
        <v>3221</v>
      </c>
      <c r="J64" s="24">
        <v>2991</v>
      </c>
      <c r="K64" s="24">
        <v>2951</v>
      </c>
      <c r="L64" s="24">
        <v>3163</v>
      </c>
      <c r="M64" s="24">
        <v>3529</v>
      </c>
      <c r="N64" s="24">
        <v>3949</v>
      </c>
      <c r="O64" s="25">
        <f>SUM(C64:N64)</f>
        <v>38880</v>
      </c>
    </row>
    <row r="65" spans="1:15" ht="14.7" customHeight="1" x14ac:dyDescent="0.3">
      <c r="A65" s="175"/>
      <c r="B65" s="111" t="s">
        <v>20</v>
      </c>
      <c r="C65" s="26">
        <f t="shared" ref="C65:O65" si="12">SUM(C61:C64)</f>
        <v>91924</v>
      </c>
      <c r="D65" s="26">
        <f t="shared" si="12"/>
        <v>82588</v>
      </c>
      <c r="E65" s="26">
        <f t="shared" si="12"/>
        <v>78723</v>
      </c>
      <c r="F65" s="26">
        <f t="shared" si="12"/>
        <v>71402</v>
      </c>
      <c r="G65" s="26">
        <f t="shared" si="12"/>
        <v>74162</v>
      </c>
      <c r="H65" s="26">
        <f t="shared" si="12"/>
        <v>73112</v>
      </c>
      <c r="I65" s="26">
        <f t="shared" si="12"/>
        <v>78250</v>
      </c>
      <c r="J65" s="26">
        <f t="shared" si="12"/>
        <v>77004</v>
      </c>
      <c r="K65" s="26">
        <f t="shared" si="12"/>
        <v>76606</v>
      </c>
      <c r="L65" s="26">
        <f t="shared" si="12"/>
        <v>77204</v>
      </c>
      <c r="M65" s="26">
        <f t="shared" si="12"/>
        <v>82231</v>
      </c>
      <c r="N65" s="26">
        <f t="shared" si="12"/>
        <v>85757</v>
      </c>
      <c r="O65" s="26">
        <f t="shared" si="12"/>
        <v>948963</v>
      </c>
    </row>
    <row r="66" spans="1:15" ht="14.7" customHeight="1" x14ac:dyDescent="0.3">
      <c r="A66" s="21" t="s">
        <v>13</v>
      </c>
      <c r="B66" s="22" t="s">
        <v>14</v>
      </c>
      <c r="C66" s="21" t="s">
        <v>0</v>
      </c>
      <c r="D66" s="21" t="s">
        <v>1</v>
      </c>
      <c r="E66" s="21" t="s">
        <v>2</v>
      </c>
      <c r="F66" s="21" t="s">
        <v>3</v>
      </c>
      <c r="G66" s="21" t="s">
        <v>4</v>
      </c>
      <c r="H66" s="21" t="s">
        <v>5</v>
      </c>
      <c r="I66" s="21" t="s">
        <v>6</v>
      </c>
      <c r="J66" s="21" t="s">
        <v>7</v>
      </c>
      <c r="K66" s="21" t="s">
        <v>8</v>
      </c>
      <c r="L66" s="21" t="s">
        <v>9</v>
      </c>
      <c r="M66" s="21" t="s">
        <v>10</v>
      </c>
      <c r="N66" s="21" t="s">
        <v>11</v>
      </c>
      <c r="O66" s="23" t="s">
        <v>22</v>
      </c>
    </row>
    <row r="67" spans="1:15" ht="14.7" customHeight="1" x14ac:dyDescent="0.3">
      <c r="A67" s="173">
        <v>2021</v>
      </c>
      <c r="B67" s="9" t="s">
        <v>16</v>
      </c>
      <c r="C67" s="24">
        <v>51817</v>
      </c>
      <c r="D67" s="24">
        <v>45978</v>
      </c>
      <c r="E67" s="24">
        <v>46482</v>
      </c>
      <c r="F67" s="24">
        <v>44298</v>
      </c>
      <c r="G67" s="24">
        <v>43151</v>
      </c>
      <c r="H67" s="24">
        <v>40503</v>
      </c>
      <c r="I67" s="24">
        <v>41320</v>
      </c>
      <c r="J67" s="24">
        <v>40368</v>
      </c>
      <c r="K67" s="24">
        <v>41487</v>
      </c>
      <c r="L67" s="24">
        <v>43531</v>
      </c>
      <c r="M67" s="24">
        <v>44828</v>
      </c>
      <c r="N67" s="24">
        <v>46207</v>
      </c>
      <c r="O67" s="25">
        <f>SUM(C67:N67)</f>
        <v>529970</v>
      </c>
    </row>
    <row r="68" spans="1:15" ht="14.7" customHeight="1" x14ac:dyDescent="0.3">
      <c r="A68" s="174"/>
      <c r="B68" s="9" t="s">
        <v>18</v>
      </c>
      <c r="C68" s="24">
        <v>7161</v>
      </c>
      <c r="D68" s="24">
        <v>6882</v>
      </c>
      <c r="E68" s="24">
        <v>6115</v>
      </c>
      <c r="F68" s="24">
        <v>5210</v>
      </c>
      <c r="G68" s="24">
        <v>4366</v>
      </c>
      <c r="H68" s="24">
        <v>3617</v>
      </c>
      <c r="I68" s="24">
        <v>3174</v>
      </c>
      <c r="J68" s="24">
        <v>3324</v>
      </c>
      <c r="K68" s="24">
        <v>4265</v>
      </c>
      <c r="L68" s="24">
        <v>5598</v>
      </c>
      <c r="M68" s="24">
        <v>6306</v>
      </c>
      <c r="N68" s="24">
        <v>6846</v>
      </c>
      <c r="O68" s="25">
        <f>SUM(C68:N68)</f>
        <v>62864</v>
      </c>
    </row>
    <row r="69" spans="1:15" ht="14.7" customHeight="1" x14ac:dyDescent="0.3">
      <c r="A69" s="174"/>
      <c r="B69" s="9" t="s">
        <v>19</v>
      </c>
      <c r="C69" s="24">
        <v>28284</v>
      </c>
      <c r="D69" s="24">
        <v>28651</v>
      </c>
      <c r="E69" s="24">
        <v>29403</v>
      </c>
      <c r="F69" s="24">
        <v>37927</v>
      </c>
      <c r="G69" s="24">
        <v>26848</v>
      </c>
      <c r="H69" s="24">
        <v>37049</v>
      </c>
      <c r="I69" s="24">
        <v>31417</v>
      </c>
      <c r="J69" s="24">
        <v>29201</v>
      </c>
      <c r="K69" s="24">
        <v>28381</v>
      </c>
      <c r="L69" s="24">
        <v>42373</v>
      </c>
      <c r="M69" s="24">
        <v>44531</v>
      </c>
      <c r="N69" s="24">
        <v>38998</v>
      </c>
      <c r="O69" s="25">
        <f>SUM(C69:N69)</f>
        <v>403063</v>
      </c>
    </row>
    <row r="70" spans="1:15" ht="14.7" customHeight="1" x14ac:dyDescent="0.3">
      <c r="A70" s="174"/>
      <c r="B70" s="9" t="s">
        <v>30</v>
      </c>
      <c r="C70" s="24">
        <v>4045</v>
      </c>
      <c r="D70" s="24">
        <v>3990</v>
      </c>
      <c r="E70" s="24">
        <v>3801</v>
      </c>
      <c r="F70" s="24">
        <v>3348</v>
      </c>
      <c r="G70" s="24">
        <v>3192</v>
      </c>
      <c r="H70" s="24">
        <v>3304</v>
      </c>
      <c r="I70" s="24">
        <v>3568</v>
      </c>
      <c r="J70" s="24">
        <v>3471</v>
      </c>
      <c r="K70" s="24">
        <v>3237</v>
      </c>
      <c r="L70" s="24">
        <v>3637</v>
      </c>
      <c r="M70" s="24">
        <v>3907</v>
      </c>
      <c r="N70" s="24">
        <v>4481</v>
      </c>
      <c r="O70" s="25">
        <f>SUM(C70:N70)</f>
        <v>43981</v>
      </c>
    </row>
    <row r="71" spans="1:15" ht="14.7" customHeight="1" x14ac:dyDescent="0.3">
      <c r="A71" s="175"/>
      <c r="B71" s="111" t="s">
        <v>20</v>
      </c>
      <c r="C71" s="26">
        <f t="shared" ref="C71:O71" si="13">SUM(C67:C70)</f>
        <v>91307</v>
      </c>
      <c r="D71" s="26">
        <f t="shared" si="13"/>
        <v>85501</v>
      </c>
      <c r="E71" s="26">
        <f t="shared" si="13"/>
        <v>85801</v>
      </c>
      <c r="F71" s="26">
        <f t="shared" si="13"/>
        <v>90783</v>
      </c>
      <c r="G71" s="26">
        <f t="shared" si="13"/>
        <v>77557</v>
      </c>
      <c r="H71" s="26">
        <f t="shared" si="13"/>
        <v>84473</v>
      </c>
      <c r="I71" s="26">
        <f t="shared" si="13"/>
        <v>79479</v>
      </c>
      <c r="J71" s="26">
        <f t="shared" si="13"/>
        <v>76364</v>
      </c>
      <c r="K71" s="26">
        <f t="shared" si="13"/>
        <v>77370</v>
      </c>
      <c r="L71" s="26">
        <f t="shared" si="13"/>
        <v>95139</v>
      </c>
      <c r="M71" s="26">
        <f t="shared" si="13"/>
        <v>99572</v>
      </c>
      <c r="N71" s="26">
        <f t="shared" si="13"/>
        <v>96532</v>
      </c>
      <c r="O71" s="26">
        <f t="shared" si="13"/>
        <v>1039878</v>
      </c>
    </row>
    <row r="72" spans="1:15" ht="14.7" customHeight="1" x14ac:dyDescent="0.3">
      <c r="A72" s="21" t="s">
        <v>13</v>
      </c>
      <c r="B72" s="22" t="s">
        <v>14</v>
      </c>
      <c r="C72" s="21" t="s">
        <v>0</v>
      </c>
      <c r="D72" s="21" t="s">
        <v>1</v>
      </c>
      <c r="E72" s="21" t="s">
        <v>2</v>
      </c>
      <c r="F72" s="21" t="s">
        <v>3</v>
      </c>
      <c r="G72" s="21" t="s">
        <v>4</v>
      </c>
      <c r="H72" s="21" t="s">
        <v>5</v>
      </c>
      <c r="I72" s="21" t="s">
        <v>6</v>
      </c>
      <c r="J72" s="21" t="s">
        <v>7</v>
      </c>
      <c r="K72" s="21" t="s">
        <v>8</v>
      </c>
      <c r="L72" s="21" t="s">
        <v>9</v>
      </c>
      <c r="M72" s="21" t="s">
        <v>10</v>
      </c>
      <c r="N72" s="21" t="s">
        <v>11</v>
      </c>
      <c r="O72" s="23" t="s">
        <v>23</v>
      </c>
    </row>
    <row r="73" spans="1:15" ht="14.7" customHeight="1" x14ac:dyDescent="0.3">
      <c r="A73" s="173">
        <v>2022</v>
      </c>
      <c r="B73" s="9" t="s">
        <v>16</v>
      </c>
      <c r="C73" s="24">
        <v>50280</v>
      </c>
      <c r="D73" s="24">
        <v>44377</v>
      </c>
      <c r="E73" s="24">
        <v>46147</v>
      </c>
      <c r="F73" s="24">
        <v>39906</v>
      </c>
      <c r="G73" s="24">
        <v>41902</v>
      </c>
      <c r="H73" s="24">
        <v>38487</v>
      </c>
      <c r="I73" s="24">
        <v>37947</v>
      </c>
      <c r="J73" s="24">
        <v>38991</v>
      </c>
      <c r="K73" s="24">
        <v>39919</v>
      </c>
      <c r="L73" s="24">
        <v>37885</v>
      </c>
      <c r="M73" s="24">
        <v>38730</v>
      </c>
      <c r="N73" s="24">
        <v>39017</v>
      </c>
      <c r="O73" s="25">
        <f>SUM(C73:N73)</f>
        <v>493588</v>
      </c>
    </row>
    <row r="74" spans="1:15" ht="14.7" customHeight="1" x14ac:dyDescent="0.3">
      <c r="A74" s="174"/>
      <c r="B74" s="9" t="s">
        <v>18</v>
      </c>
      <c r="C74" s="24">
        <v>7680</v>
      </c>
      <c r="D74" s="24">
        <v>6613</v>
      </c>
      <c r="E74" s="24">
        <v>7205</v>
      </c>
      <c r="F74" s="24">
        <v>6044</v>
      </c>
      <c r="G74" s="24">
        <v>4219</v>
      </c>
      <c r="H74" s="24">
        <v>3634</v>
      </c>
      <c r="I74" s="24">
        <v>3666</v>
      </c>
      <c r="J74" s="24">
        <v>3671</v>
      </c>
      <c r="K74" s="24">
        <v>4214</v>
      </c>
      <c r="L74" s="24">
        <v>5500</v>
      </c>
      <c r="M74" s="24">
        <v>6045</v>
      </c>
      <c r="N74" s="24">
        <v>6957</v>
      </c>
      <c r="O74" s="25">
        <f>SUM(C74:N74)</f>
        <v>65448</v>
      </c>
    </row>
    <row r="75" spans="1:15" ht="14.7" customHeight="1" x14ac:dyDescent="0.3">
      <c r="A75" s="174"/>
      <c r="B75" s="9" t="s">
        <v>19</v>
      </c>
      <c r="C75" s="24">
        <v>39004</v>
      </c>
      <c r="D75" s="24">
        <v>36452</v>
      </c>
      <c r="E75" s="24">
        <v>49944</v>
      </c>
      <c r="F75" s="24">
        <v>34495</v>
      </c>
      <c r="G75" s="24">
        <v>35629</v>
      </c>
      <c r="H75" s="24">
        <v>44466</v>
      </c>
      <c r="I75" s="24">
        <v>38087</v>
      </c>
      <c r="J75" s="24">
        <v>38933</v>
      </c>
      <c r="K75" s="24">
        <v>37097</v>
      </c>
      <c r="L75" s="24">
        <v>36119</v>
      </c>
      <c r="M75" s="24">
        <v>40148</v>
      </c>
      <c r="N75" s="24">
        <v>33600</v>
      </c>
      <c r="O75" s="25">
        <f>SUM(C75:N75)</f>
        <v>463974</v>
      </c>
    </row>
    <row r="76" spans="1:15" ht="14.7" customHeight="1" x14ac:dyDescent="0.3">
      <c r="A76" s="174"/>
      <c r="B76" s="9" t="s">
        <v>30</v>
      </c>
      <c r="C76" s="24">
        <v>4428</v>
      </c>
      <c r="D76" s="24">
        <v>3749</v>
      </c>
      <c r="E76" s="24">
        <v>4083</v>
      </c>
      <c r="F76" s="24">
        <v>3597</v>
      </c>
      <c r="G76" s="24">
        <v>3226</v>
      </c>
      <c r="H76" s="24">
        <v>3564</v>
      </c>
      <c r="I76" s="24">
        <v>3805</v>
      </c>
      <c r="J76" s="24">
        <v>3636</v>
      </c>
      <c r="K76" s="24">
        <v>3192</v>
      </c>
      <c r="L76" s="24">
        <v>3242</v>
      </c>
      <c r="M76" s="24">
        <v>3479</v>
      </c>
      <c r="N76" s="24">
        <v>3965</v>
      </c>
      <c r="O76" s="25">
        <f>SUM(C76:N76)</f>
        <v>43966</v>
      </c>
    </row>
    <row r="77" spans="1:15" ht="14.7" customHeight="1" x14ac:dyDescent="0.3">
      <c r="A77" s="175"/>
      <c r="B77" s="111" t="s">
        <v>20</v>
      </c>
      <c r="C77" s="26">
        <f t="shared" ref="C77:N77" si="14">SUM(C73:C76)</f>
        <v>101392</v>
      </c>
      <c r="D77" s="26">
        <f t="shared" si="14"/>
        <v>91191</v>
      </c>
      <c r="E77" s="26">
        <f t="shared" si="14"/>
        <v>107379</v>
      </c>
      <c r="F77" s="26">
        <f t="shared" si="14"/>
        <v>84042</v>
      </c>
      <c r="G77" s="26">
        <f t="shared" si="14"/>
        <v>84976</v>
      </c>
      <c r="H77" s="26">
        <f t="shared" si="14"/>
        <v>90151</v>
      </c>
      <c r="I77" s="26">
        <f t="shared" si="14"/>
        <v>83505</v>
      </c>
      <c r="J77" s="26">
        <f t="shared" si="14"/>
        <v>85231</v>
      </c>
      <c r="K77" s="26">
        <f t="shared" si="14"/>
        <v>84422</v>
      </c>
      <c r="L77" s="26">
        <f t="shared" si="14"/>
        <v>82746</v>
      </c>
      <c r="M77" s="26">
        <f t="shared" si="14"/>
        <v>88402</v>
      </c>
      <c r="N77" s="26">
        <f t="shared" si="14"/>
        <v>83539</v>
      </c>
      <c r="O77" s="26">
        <f>SUM(O73:O76)</f>
        <v>1066976</v>
      </c>
    </row>
    <row r="78" spans="1:15" ht="14.7" customHeight="1" x14ac:dyDescent="0.3">
      <c r="A78" s="21" t="s">
        <v>13</v>
      </c>
      <c r="B78" s="22" t="s">
        <v>14</v>
      </c>
      <c r="C78" s="21" t="s">
        <v>0</v>
      </c>
      <c r="D78" s="21" t="s">
        <v>1</v>
      </c>
      <c r="E78" s="21" t="s">
        <v>2</v>
      </c>
      <c r="F78" s="21" t="s">
        <v>3</v>
      </c>
      <c r="G78" s="21" t="s">
        <v>4</v>
      </c>
      <c r="H78" s="21" t="s">
        <v>5</v>
      </c>
      <c r="I78" s="21" t="s">
        <v>6</v>
      </c>
      <c r="J78" s="21" t="s">
        <v>7</v>
      </c>
      <c r="K78" s="21" t="s">
        <v>8</v>
      </c>
      <c r="L78" s="21" t="s">
        <v>9</v>
      </c>
      <c r="M78" s="21" t="s">
        <v>10</v>
      </c>
      <c r="N78" s="21" t="s">
        <v>11</v>
      </c>
      <c r="O78" s="23" t="s">
        <v>32</v>
      </c>
    </row>
    <row r="79" spans="1:15" ht="14.7" customHeight="1" x14ac:dyDescent="0.3">
      <c r="A79" s="173">
        <v>2023</v>
      </c>
      <c r="B79" s="9" t="s">
        <v>16</v>
      </c>
      <c r="C79" s="24">
        <v>42468.472170000001</v>
      </c>
      <c r="D79" s="24">
        <v>37253.832880000002</v>
      </c>
      <c r="E79" s="24">
        <v>39290.173569999999</v>
      </c>
      <c r="F79" s="24">
        <v>38867.354729999999</v>
      </c>
      <c r="G79" s="24">
        <v>39635.975749999998</v>
      </c>
      <c r="H79" s="24">
        <v>36589.397300000004</v>
      </c>
      <c r="I79" s="24">
        <v>36429.925860000003</v>
      </c>
      <c r="J79" s="24">
        <v>38796.198339999995</v>
      </c>
      <c r="K79" s="24">
        <v>38379.296550000006</v>
      </c>
      <c r="L79" s="24">
        <v>37767.832780000004</v>
      </c>
      <c r="M79" s="24">
        <v>40148.192900000002</v>
      </c>
      <c r="N79" s="24">
        <v>44250.891880000003</v>
      </c>
      <c r="O79" s="25">
        <f>SUM(C79:N79)</f>
        <v>469877.5447100001</v>
      </c>
    </row>
    <row r="80" spans="1:15" ht="14.7" customHeight="1" x14ac:dyDescent="0.3">
      <c r="A80" s="174"/>
      <c r="B80" s="9" t="s">
        <v>18</v>
      </c>
      <c r="C80" s="24">
        <v>6892.9549999999999</v>
      </c>
      <c r="D80" s="24">
        <v>6511.7669999999998</v>
      </c>
      <c r="E80" s="24">
        <v>5988.3319999999994</v>
      </c>
      <c r="F80" s="24">
        <v>5546.5300000000007</v>
      </c>
      <c r="G80" s="24">
        <v>4027.84</v>
      </c>
      <c r="H80" s="24">
        <v>3407.9970000000003</v>
      </c>
      <c r="I80" s="24">
        <v>3379.759</v>
      </c>
      <c r="J80" s="24">
        <v>3643.116</v>
      </c>
      <c r="K80" s="24">
        <v>3783.9110000000001</v>
      </c>
      <c r="L80" s="24">
        <v>5099.9560000000001</v>
      </c>
      <c r="M80" s="24">
        <v>6697.0249999999996</v>
      </c>
      <c r="N80" s="24">
        <v>7467.21</v>
      </c>
      <c r="O80" s="25">
        <f>SUM(C80:N80)</f>
        <v>62446.398000000001</v>
      </c>
    </row>
    <row r="81" spans="1:15" ht="14.7" customHeight="1" x14ac:dyDescent="0.3">
      <c r="A81" s="174"/>
      <c r="B81" s="9" t="s">
        <v>19</v>
      </c>
      <c r="C81" s="24">
        <v>31166.722999999987</v>
      </c>
      <c r="D81" s="24">
        <v>30232.700000000012</v>
      </c>
      <c r="E81" s="24">
        <v>37176.884000000005</v>
      </c>
      <c r="F81" s="24">
        <v>29106.961999999989</v>
      </c>
      <c r="G81" s="24">
        <v>38658.540000000008</v>
      </c>
      <c r="H81" s="24">
        <v>36465.06700000001</v>
      </c>
      <c r="I81" s="24">
        <v>33446.623000000007</v>
      </c>
      <c r="J81" s="24">
        <v>36856.384999999995</v>
      </c>
      <c r="K81" s="24">
        <v>38276.34399999999</v>
      </c>
      <c r="L81" s="24">
        <v>41944.019000000008</v>
      </c>
      <c r="M81" s="24">
        <v>35444.622999999992</v>
      </c>
      <c r="N81" s="24">
        <v>34807.487000000008</v>
      </c>
      <c r="O81" s="25">
        <f>SUM(C81:N81)</f>
        <v>423582.35700000002</v>
      </c>
    </row>
    <row r="82" spans="1:15" ht="14.7" customHeight="1" x14ac:dyDescent="0.3">
      <c r="A82" s="174"/>
      <c r="B82" s="9" t="s">
        <v>30</v>
      </c>
      <c r="C82" s="24">
        <v>3832.9460000000004</v>
      </c>
      <c r="D82" s="24">
        <v>3641.0510000000004</v>
      </c>
      <c r="E82" s="24">
        <v>3449.9409999999998</v>
      </c>
      <c r="F82" s="24">
        <v>3353.1660000000002</v>
      </c>
      <c r="G82" s="24">
        <v>3067.413</v>
      </c>
      <c r="H82" s="24">
        <v>3409.2169999999996</v>
      </c>
      <c r="I82" s="24">
        <v>3498.0020000000004</v>
      </c>
      <c r="J82" s="24">
        <v>3794.913</v>
      </c>
      <c r="K82" s="24">
        <v>3102.0630000000001</v>
      </c>
      <c r="L82" s="24">
        <v>3220.3690000000001</v>
      </c>
      <c r="M82" s="24">
        <v>3745.3870000000002</v>
      </c>
      <c r="N82" s="24">
        <v>4217.4780000000001</v>
      </c>
      <c r="O82" s="25">
        <f>SUM(C82:N82)</f>
        <v>42331.946000000011</v>
      </c>
    </row>
    <row r="83" spans="1:15" ht="14.7" customHeight="1" x14ac:dyDescent="0.3">
      <c r="A83" s="175"/>
      <c r="B83" s="111" t="s">
        <v>20</v>
      </c>
      <c r="C83" s="26">
        <f t="shared" ref="C83:N83" si="15">SUM(C79:C82)</f>
        <v>84361.09616999999</v>
      </c>
      <c r="D83" s="26">
        <f t="shared" si="15"/>
        <v>77639.350880000013</v>
      </c>
      <c r="E83" s="26">
        <f t="shared" si="15"/>
        <v>85905.330570000006</v>
      </c>
      <c r="F83" s="26">
        <f t="shared" si="15"/>
        <v>76874.012729999988</v>
      </c>
      <c r="G83" s="26">
        <f t="shared" si="15"/>
        <v>85389.768750000003</v>
      </c>
      <c r="H83" s="26">
        <f t="shared" si="15"/>
        <v>79871.678300000029</v>
      </c>
      <c r="I83" s="26">
        <f t="shared" si="15"/>
        <v>76754.309860000008</v>
      </c>
      <c r="J83" s="26">
        <f t="shared" si="15"/>
        <v>83090.612339999992</v>
      </c>
      <c r="K83" s="26">
        <f t="shared" si="15"/>
        <v>83541.614549999998</v>
      </c>
      <c r="L83" s="26">
        <f t="shared" si="15"/>
        <v>88032.176780000009</v>
      </c>
      <c r="M83" s="26">
        <f t="shared" si="15"/>
        <v>86035.227899999998</v>
      </c>
      <c r="N83" s="26">
        <f t="shared" si="15"/>
        <v>90743.066880000013</v>
      </c>
      <c r="O83" s="26">
        <f>SUM(O79:O82)</f>
        <v>998238.24571000016</v>
      </c>
    </row>
    <row r="84" spans="1:15" ht="14.7" customHeight="1" x14ac:dyDescent="0.3">
      <c r="A84" s="21" t="s">
        <v>13</v>
      </c>
      <c r="B84" s="22" t="s">
        <v>14</v>
      </c>
      <c r="C84" s="21" t="s">
        <v>0</v>
      </c>
      <c r="D84" s="21" t="s">
        <v>1</v>
      </c>
      <c r="E84" s="21" t="s">
        <v>2</v>
      </c>
      <c r="F84" s="21" t="s">
        <v>3</v>
      </c>
      <c r="G84" s="21" t="s">
        <v>4</v>
      </c>
      <c r="H84" s="21" t="s">
        <v>5</v>
      </c>
      <c r="I84" s="21" t="s">
        <v>6</v>
      </c>
      <c r="J84" s="21" t="s">
        <v>7</v>
      </c>
      <c r="K84" s="21" t="s">
        <v>8</v>
      </c>
      <c r="L84" s="21" t="s">
        <v>9</v>
      </c>
      <c r="M84" s="21" t="s">
        <v>10</v>
      </c>
      <c r="N84" s="21" t="s">
        <v>11</v>
      </c>
      <c r="O84" s="23" t="s">
        <v>37</v>
      </c>
    </row>
    <row r="85" spans="1:15" x14ac:dyDescent="0.3">
      <c r="A85" s="173">
        <v>2024</v>
      </c>
      <c r="B85" s="9" t="s">
        <v>16</v>
      </c>
      <c r="C85" s="24">
        <v>48381.88</v>
      </c>
      <c r="D85" s="24">
        <v>40911.533000000003</v>
      </c>
      <c r="E85" s="24">
        <v>40837.099000000002</v>
      </c>
      <c r="F85" s="24">
        <v>39157.864000000001</v>
      </c>
      <c r="G85" s="24">
        <v>42219.474000000002</v>
      </c>
      <c r="H85" s="24">
        <v>37949.123</v>
      </c>
      <c r="I85" s="24">
        <v>42624.569000000003</v>
      </c>
      <c r="J85" s="24">
        <v>41121.409</v>
      </c>
      <c r="K85" s="24">
        <v>39280.836000000003</v>
      </c>
      <c r="L85" s="24">
        <v>41913.438999999998</v>
      </c>
      <c r="M85" s="24">
        <v>44278.235000000001</v>
      </c>
      <c r="N85" s="24">
        <v>47670.614000000001</v>
      </c>
      <c r="O85" s="25">
        <f>SUM(C85:N85)</f>
        <v>506346.07499999995</v>
      </c>
    </row>
    <row r="86" spans="1:15" x14ac:dyDescent="0.3">
      <c r="A86" s="174"/>
      <c r="B86" s="9" t="s">
        <v>18</v>
      </c>
      <c r="C86" s="24">
        <v>7625.7110000000002</v>
      </c>
      <c r="D86" s="24">
        <v>6757.692</v>
      </c>
      <c r="E86" s="24">
        <v>6645.0079999999998</v>
      </c>
      <c r="F86" s="24">
        <v>4959.9059999999999</v>
      </c>
      <c r="G86" s="24">
        <v>4192.1959999999999</v>
      </c>
      <c r="H86" s="24">
        <v>3554.4789999999998</v>
      </c>
      <c r="I86" s="24">
        <v>3859.8040000000001</v>
      </c>
      <c r="J86" s="24">
        <v>3786.0990000000002</v>
      </c>
      <c r="K86" s="24">
        <v>4205.5680000000002</v>
      </c>
      <c r="L86" s="24">
        <v>5909.6729999999998</v>
      </c>
      <c r="M86" s="24">
        <v>7160.8339999999998</v>
      </c>
      <c r="N86" s="24">
        <v>7893.6139999999996</v>
      </c>
      <c r="O86" s="25">
        <f>SUM(C86:N86)</f>
        <v>66550.584000000003</v>
      </c>
    </row>
    <row r="87" spans="1:15" ht="14.7" customHeight="1" x14ac:dyDescent="0.3">
      <c r="A87" s="174"/>
      <c r="B87" s="9" t="s">
        <v>19</v>
      </c>
      <c r="C87" s="24">
        <v>32517.595000000001</v>
      </c>
      <c r="D87" s="24">
        <v>30989.326000000001</v>
      </c>
      <c r="E87" s="24">
        <v>41284.499000000003</v>
      </c>
      <c r="F87" s="24">
        <v>32996.281999999999</v>
      </c>
      <c r="G87" s="24">
        <v>30007.503000000001</v>
      </c>
      <c r="H87" s="24">
        <v>38929.675999999999</v>
      </c>
      <c r="I87" s="24">
        <v>44867.911999999997</v>
      </c>
      <c r="J87" s="24">
        <v>36556.123</v>
      </c>
      <c r="K87" s="24">
        <v>40009.091</v>
      </c>
      <c r="L87" s="24">
        <v>38312.472999999998</v>
      </c>
      <c r="M87" s="24">
        <v>42483.99</v>
      </c>
      <c r="N87" s="24">
        <v>38275.692000000003</v>
      </c>
      <c r="O87" s="25">
        <f>SUM(C87:N87)</f>
        <v>447230.16200000001</v>
      </c>
    </row>
    <row r="88" spans="1:15" ht="14.7" customHeight="1" x14ac:dyDescent="0.3">
      <c r="A88" s="174"/>
      <c r="B88" s="9" t="s">
        <v>30</v>
      </c>
      <c r="C88" s="24">
        <v>4291.308</v>
      </c>
      <c r="D88" s="24">
        <v>3614.4290000000001</v>
      </c>
      <c r="E88" s="24">
        <v>3668.0329999999999</v>
      </c>
      <c r="F88" s="24">
        <v>3108.9490000000001</v>
      </c>
      <c r="G88" s="24">
        <v>3293.2080000000001</v>
      </c>
      <c r="H88" s="24">
        <v>3416.4560000000001</v>
      </c>
      <c r="I88" s="24">
        <v>4009.7420000000002</v>
      </c>
      <c r="J88" s="24">
        <v>4072.4870000000001</v>
      </c>
      <c r="K88" s="24">
        <v>3420.5410000000002</v>
      </c>
      <c r="L88" s="24">
        <v>3755.3270000000002</v>
      </c>
      <c r="M88" s="24">
        <v>4352.1090000000004</v>
      </c>
      <c r="N88" s="24">
        <v>4805.6509999999998</v>
      </c>
      <c r="O88" s="25">
        <f>SUM(C88:N88)</f>
        <v>45808.239999999991</v>
      </c>
    </row>
    <row r="89" spans="1:15" ht="14.7" customHeight="1" x14ac:dyDescent="0.3">
      <c r="A89" s="175"/>
      <c r="B89" s="111" t="s">
        <v>20</v>
      </c>
      <c r="C89" s="26">
        <f t="shared" ref="C89:N89" si="16">SUM(C85:C88)</f>
        <v>92816.494000000006</v>
      </c>
      <c r="D89" s="26">
        <f t="shared" si="16"/>
        <v>82272.98000000001</v>
      </c>
      <c r="E89" s="26">
        <f t="shared" si="16"/>
        <v>92434.638999999996</v>
      </c>
      <c r="F89" s="26">
        <f t="shared" si="16"/>
        <v>80223.000999999989</v>
      </c>
      <c r="G89" s="26">
        <f t="shared" si="16"/>
        <v>79712.380999999994</v>
      </c>
      <c r="H89" s="26">
        <f t="shared" si="16"/>
        <v>83849.733999999997</v>
      </c>
      <c r="I89" s="26">
        <f t="shared" si="16"/>
        <v>95362.027000000002</v>
      </c>
      <c r="J89" s="26">
        <f t="shared" si="16"/>
        <v>85536.117999999988</v>
      </c>
      <c r="K89" s="26">
        <f t="shared" si="16"/>
        <v>86916.035999999993</v>
      </c>
      <c r="L89" s="26">
        <f t="shared" si="16"/>
        <v>89890.911999999997</v>
      </c>
      <c r="M89" s="26">
        <f t="shared" si="16"/>
        <v>98275.168000000005</v>
      </c>
      <c r="N89" s="26">
        <f t="shared" si="16"/>
        <v>98645.571000000011</v>
      </c>
      <c r="O89" s="26">
        <f>SUM(O85:O88)</f>
        <v>1065935.061</v>
      </c>
    </row>
    <row r="90" spans="1:15" ht="14.7" customHeight="1" x14ac:dyDescent="0.3">
      <c r="A90" s="21" t="s">
        <v>13</v>
      </c>
      <c r="B90" s="22" t="s">
        <v>14</v>
      </c>
      <c r="C90" s="21" t="s">
        <v>0</v>
      </c>
      <c r="D90" s="21" t="s">
        <v>1</v>
      </c>
      <c r="E90" s="21" t="s">
        <v>2</v>
      </c>
      <c r="F90" s="21" t="s">
        <v>3</v>
      </c>
      <c r="G90" s="21" t="s">
        <v>4</v>
      </c>
      <c r="H90" s="21" t="s">
        <v>5</v>
      </c>
      <c r="I90" s="21" t="s">
        <v>6</v>
      </c>
      <c r="J90" s="21" t="s">
        <v>7</v>
      </c>
      <c r="K90" s="21" t="s">
        <v>8</v>
      </c>
      <c r="L90" s="21" t="s">
        <v>9</v>
      </c>
      <c r="M90" s="21" t="s">
        <v>10</v>
      </c>
      <c r="N90" s="21" t="s">
        <v>11</v>
      </c>
      <c r="O90" s="23" t="s">
        <v>47</v>
      </c>
    </row>
    <row r="91" spans="1:15" ht="14.7" customHeight="1" x14ac:dyDescent="0.3">
      <c r="A91" s="173">
        <v>2025</v>
      </c>
      <c r="B91" s="54" t="s">
        <v>16</v>
      </c>
      <c r="C91" s="24">
        <v>48179.338600000003</v>
      </c>
      <c r="D91" s="24">
        <v>40725.718000000001</v>
      </c>
      <c r="E91" s="24">
        <v>41068.563999999998</v>
      </c>
      <c r="F91" s="24">
        <v>40512.824999999997</v>
      </c>
      <c r="G91" s="24">
        <v>41348.363799999999</v>
      </c>
      <c r="H91" s="24">
        <v>38359.801380000004</v>
      </c>
      <c r="I91" s="24">
        <v>40232.480190000002</v>
      </c>
      <c r="J91" s="24">
        <v>40716.962</v>
      </c>
      <c r="K91" s="24">
        <v>39201.335430000006</v>
      </c>
      <c r="L91" s="87">
        <v>43768.583010000002</v>
      </c>
      <c r="M91" s="87">
        <v>42719.860739999996</v>
      </c>
      <c r="N91" s="87">
        <v>46762.104359999998</v>
      </c>
      <c r="O91" s="43">
        <f>SUM(C91:N91)</f>
        <v>503595.93651000003</v>
      </c>
    </row>
    <row r="92" spans="1:15" ht="14.7" customHeight="1" x14ac:dyDescent="0.3">
      <c r="A92" s="174"/>
      <c r="B92" s="54" t="s">
        <v>18</v>
      </c>
      <c r="C92" s="24">
        <v>6970.23</v>
      </c>
      <c r="D92" s="24">
        <v>6881.05</v>
      </c>
      <c r="E92" s="24">
        <v>6100.2529999999997</v>
      </c>
      <c r="F92" s="24">
        <v>5201.442</v>
      </c>
      <c r="G92" s="24">
        <v>4803.9210000000003</v>
      </c>
      <c r="H92" s="24">
        <v>3484.5160000000001</v>
      </c>
      <c r="I92" s="24">
        <v>3705.8150000000001</v>
      </c>
      <c r="J92" s="24">
        <v>3556.201</v>
      </c>
      <c r="K92" s="24">
        <v>4527.527</v>
      </c>
      <c r="L92" s="87">
        <v>6690.3059999999996</v>
      </c>
      <c r="M92" s="87">
        <v>6666.924</v>
      </c>
      <c r="N92" s="87">
        <v>7906.4810000000007</v>
      </c>
      <c r="O92" s="43">
        <f>SUM(C92:N92)</f>
        <v>66494.666000000012</v>
      </c>
    </row>
    <row r="93" spans="1:15" ht="14.7" customHeight="1" x14ac:dyDescent="0.3">
      <c r="A93" s="174"/>
      <c r="B93" s="54" t="s">
        <v>19</v>
      </c>
      <c r="C93" s="24">
        <v>30568.566999999995</v>
      </c>
      <c r="D93" s="24">
        <v>31156.257999999998</v>
      </c>
      <c r="E93" s="24">
        <v>38681.514999999999</v>
      </c>
      <c r="F93" s="24">
        <v>27545.348999999998</v>
      </c>
      <c r="G93" s="24">
        <v>26451.329999999998</v>
      </c>
      <c r="H93" s="24">
        <v>28673.210999999999</v>
      </c>
      <c r="I93" s="24">
        <v>33462.619000000006</v>
      </c>
      <c r="J93" s="24">
        <v>32562.415999999997</v>
      </c>
      <c r="K93" s="24">
        <v>31405.530999999999</v>
      </c>
      <c r="L93" s="87">
        <v>33216.127</v>
      </c>
      <c r="M93" s="87">
        <v>33179.351999999999</v>
      </c>
      <c r="N93" s="87">
        <v>35635.33</v>
      </c>
      <c r="O93" s="43">
        <f>SUM(C93:N93)</f>
        <v>382537.60500000004</v>
      </c>
    </row>
    <row r="94" spans="1:15" ht="14.7" customHeight="1" x14ac:dyDescent="0.3">
      <c r="A94" s="174"/>
      <c r="B94" s="54" t="s">
        <v>30</v>
      </c>
      <c r="C94" s="24">
        <v>4226.6259999999993</v>
      </c>
      <c r="D94" s="24">
        <v>4057.442</v>
      </c>
      <c r="E94" s="24">
        <v>3575.2049999999999</v>
      </c>
      <c r="F94" s="24">
        <v>3390.1279999999997</v>
      </c>
      <c r="G94" s="24">
        <v>3154.5609999999997</v>
      </c>
      <c r="H94" s="24">
        <v>3301.7510000000002</v>
      </c>
      <c r="I94" s="24">
        <v>3772.6440000000002</v>
      </c>
      <c r="J94" s="24">
        <v>3664.2599999999998</v>
      </c>
      <c r="K94" s="24">
        <v>3415.9520000000002</v>
      </c>
      <c r="L94" s="87">
        <v>3941.0709999999999</v>
      </c>
      <c r="M94" s="87">
        <v>3897.7779999999998</v>
      </c>
      <c r="N94" s="87">
        <v>4719.4310000000005</v>
      </c>
      <c r="O94" s="43">
        <f>SUM(C94:N94)</f>
        <v>45116.849000000002</v>
      </c>
    </row>
    <row r="95" spans="1:15" ht="14.7" customHeight="1" x14ac:dyDescent="0.3">
      <c r="A95" s="175"/>
      <c r="B95" s="110" t="s">
        <v>20</v>
      </c>
      <c r="C95" s="26">
        <f t="shared" ref="C95:L95" si="17">SUM(C91:C94)</f>
        <v>89944.761599999998</v>
      </c>
      <c r="D95" s="26">
        <f t="shared" si="17"/>
        <v>82820.467999999993</v>
      </c>
      <c r="E95" s="26">
        <f t="shared" si="17"/>
        <v>89425.536999999997</v>
      </c>
      <c r="F95" s="26">
        <f t="shared" si="17"/>
        <v>76649.743999999992</v>
      </c>
      <c r="G95" s="26">
        <f t="shared" si="17"/>
        <v>75758.175799999997</v>
      </c>
      <c r="H95" s="26">
        <f t="shared" si="17"/>
        <v>73819.279380000007</v>
      </c>
      <c r="I95" s="26">
        <f t="shared" si="17"/>
        <v>81173.558190000011</v>
      </c>
      <c r="J95" s="26">
        <f t="shared" si="17"/>
        <v>80499.838999999993</v>
      </c>
      <c r="K95" s="26">
        <f t="shared" si="17"/>
        <v>78550.345430000016</v>
      </c>
      <c r="L95" s="83">
        <f t="shared" si="17"/>
        <v>87616.087009999988</v>
      </c>
      <c r="M95" s="83">
        <f t="shared" ref="M95" si="18">SUM(M91:M94)</f>
        <v>86463.914739999993</v>
      </c>
      <c r="N95" s="83">
        <v>95023.346359999996</v>
      </c>
      <c r="O95" s="68">
        <f>SUM(O91:O94)</f>
        <v>997745.05651000014</v>
      </c>
    </row>
    <row r="96" spans="1:15" ht="14.7" customHeight="1" x14ac:dyDescent="0.3">
      <c r="A96" s="21" t="s">
        <v>13</v>
      </c>
      <c r="B96" s="22" t="s">
        <v>14</v>
      </c>
      <c r="C96" s="21" t="s">
        <v>0</v>
      </c>
      <c r="D96" s="21" t="s">
        <v>1</v>
      </c>
      <c r="E96" s="21" t="s">
        <v>2</v>
      </c>
      <c r="F96" s="21" t="s">
        <v>3</v>
      </c>
      <c r="G96" s="21" t="s">
        <v>4</v>
      </c>
      <c r="H96" s="21" t="s">
        <v>5</v>
      </c>
      <c r="I96" s="21" t="s">
        <v>6</v>
      </c>
      <c r="J96" s="21" t="s">
        <v>7</v>
      </c>
      <c r="K96" s="21" t="s">
        <v>8</v>
      </c>
      <c r="L96" s="21" t="s">
        <v>9</v>
      </c>
      <c r="M96" s="21" t="s">
        <v>10</v>
      </c>
      <c r="N96" s="21" t="s">
        <v>11</v>
      </c>
      <c r="O96" s="23" t="s">
        <v>59</v>
      </c>
    </row>
    <row r="97" spans="1:15" ht="14.7" customHeight="1" x14ac:dyDescent="0.3">
      <c r="A97" s="173">
        <v>2026</v>
      </c>
      <c r="B97" s="54" t="s">
        <v>16</v>
      </c>
      <c r="C97" s="24">
        <v>54029.255799999999</v>
      </c>
      <c r="D97" s="24">
        <v>45071.549320000006</v>
      </c>
      <c r="E97" s="24"/>
      <c r="F97" s="24"/>
      <c r="G97" s="24"/>
      <c r="H97" s="24"/>
      <c r="I97" s="24"/>
      <c r="J97" s="24"/>
      <c r="K97" s="24"/>
      <c r="L97" s="87"/>
      <c r="M97" s="87"/>
      <c r="N97" s="87"/>
      <c r="O97" s="43">
        <f>SUM(C97:N97)</f>
        <v>99100.805120000005</v>
      </c>
    </row>
    <row r="98" spans="1:15" ht="14.7" customHeight="1" x14ac:dyDescent="0.3">
      <c r="A98" s="174"/>
      <c r="B98" s="54" t="s">
        <v>18</v>
      </c>
      <c r="C98" s="24">
        <v>8453.3780000000006</v>
      </c>
      <c r="D98" s="24">
        <v>7769.7879999999996</v>
      </c>
      <c r="E98" s="24"/>
      <c r="F98" s="24"/>
      <c r="G98" s="24"/>
      <c r="H98" s="24"/>
      <c r="I98" s="24"/>
      <c r="J98" s="24"/>
      <c r="K98" s="24"/>
      <c r="L98" s="87"/>
      <c r="M98" s="87"/>
      <c r="N98" s="87"/>
      <c r="O98" s="43">
        <f t="shared" ref="O98:O101" si="19">SUM(C98:N98)</f>
        <v>16223.166000000001</v>
      </c>
    </row>
    <row r="99" spans="1:15" ht="14.7" customHeight="1" x14ac:dyDescent="0.3">
      <c r="A99" s="174"/>
      <c r="B99" s="54" t="s">
        <v>19</v>
      </c>
      <c r="C99" s="24">
        <v>36037.85</v>
      </c>
      <c r="D99" s="24">
        <v>33128.819000000003</v>
      </c>
      <c r="E99" s="24"/>
      <c r="F99" s="24"/>
      <c r="G99" s="24"/>
      <c r="H99" s="24"/>
      <c r="I99" s="24"/>
      <c r="J99" s="24"/>
      <c r="K99" s="24"/>
      <c r="L99" s="87"/>
      <c r="M99" s="87"/>
      <c r="N99" s="87"/>
      <c r="O99" s="43">
        <f t="shared" si="19"/>
        <v>69166.668999999994</v>
      </c>
    </row>
    <row r="100" spans="1:15" ht="14.7" customHeight="1" x14ac:dyDescent="0.3">
      <c r="A100" s="174"/>
      <c r="B100" s="54" t="s">
        <v>30</v>
      </c>
      <c r="C100" s="24">
        <v>5219.1850000000004</v>
      </c>
      <c r="D100" s="24">
        <v>4600.4549999999999</v>
      </c>
      <c r="E100" s="24"/>
      <c r="F100" s="24"/>
      <c r="G100" s="24"/>
      <c r="H100" s="24"/>
      <c r="I100" s="24"/>
      <c r="J100" s="24"/>
      <c r="K100" s="24"/>
      <c r="L100" s="87"/>
      <c r="M100" s="87"/>
      <c r="N100" s="87"/>
      <c r="O100" s="43">
        <f t="shared" si="19"/>
        <v>9819.64</v>
      </c>
    </row>
    <row r="101" spans="1:15" ht="14.7" customHeight="1" x14ac:dyDescent="0.3">
      <c r="A101" s="175"/>
      <c r="B101" s="110" t="s">
        <v>20</v>
      </c>
      <c r="C101" s="26">
        <f>SUM(C97:C100)</f>
        <v>103739.66879999998</v>
      </c>
      <c r="D101" s="26">
        <f t="shared" ref="D101" si="20">SUM(D97:D100)</f>
        <v>90570.611320000011</v>
      </c>
      <c r="E101" s="26"/>
      <c r="F101" s="26"/>
      <c r="G101" s="26"/>
      <c r="H101" s="26"/>
      <c r="I101" s="26"/>
      <c r="J101" s="26"/>
      <c r="K101" s="26"/>
      <c r="L101" s="83"/>
      <c r="M101" s="83"/>
      <c r="N101" s="83"/>
      <c r="O101" s="26">
        <f t="shared" si="19"/>
        <v>194310.28012000001</v>
      </c>
    </row>
    <row r="102" spans="1:15" ht="14.7" customHeight="1" x14ac:dyDescent="0.3"/>
    <row r="103" spans="1:15" ht="14.7" customHeight="1" x14ac:dyDescent="0.3"/>
    <row r="104" spans="1:15" ht="14.7" customHeight="1" x14ac:dyDescent="0.3">
      <c r="A104" s="230" t="s">
        <v>52</v>
      </c>
      <c r="B104" s="230"/>
      <c r="C104" s="230"/>
      <c r="D104" s="230"/>
      <c r="E104" s="230"/>
      <c r="F104" s="230"/>
      <c r="G104" s="230"/>
      <c r="H104" s="230"/>
      <c r="I104" s="230"/>
      <c r="J104" s="230"/>
      <c r="K104" s="230"/>
      <c r="L104" s="230"/>
      <c r="M104" s="230"/>
      <c r="N104" s="230"/>
      <c r="O104" s="230"/>
    </row>
    <row r="105" spans="1:15" ht="14.7" customHeight="1" x14ac:dyDescent="0.3">
      <c r="A105" s="21" t="s">
        <v>13</v>
      </c>
      <c r="B105" s="22" t="s">
        <v>14</v>
      </c>
      <c r="C105" s="21" t="s">
        <v>0</v>
      </c>
      <c r="D105" s="21" t="s">
        <v>1</v>
      </c>
      <c r="E105" s="21" t="s">
        <v>2</v>
      </c>
      <c r="F105" s="21" t="s">
        <v>3</v>
      </c>
      <c r="G105" s="21" t="s">
        <v>4</v>
      </c>
      <c r="H105" s="21" t="s">
        <v>5</v>
      </c>
      <c r="I105" s="21" t="s">
        <v>6</v>
      </c>
      <c r="J105" s="21" t="s">
        <v>7</v>
      </c>
      <c r="K105" s="21" t="s">
        <v>8</v>
      </c>
      <c r="L105" s="21" t="s">
        <v>9</v>
      </c>
      <c r="M105" s="21" t="s">
        <v>10</v>
      </c>
      <c r="N105" s="21" t="s">
        <v>11</v>
      </c>
      <c r="O105" s="23" t="s">
        <v>15</v>
      </c>
    </row>
    <row r="106" spans="1:15" ht="14.7" customHeight="1" x14ac:dyDescent="0.3">
      <c r="A106" s="173">
        <v>2019</v>
      </c>
      <c r="B106" s="9" t="s">
        <v>16</v>
      </c>
      <c r="C106" s="24">
        <f t="shared" ref="C106:N106" si="21">C55+C4</f>
        <v>171677.32500000001</v>
      </c>
      <c r="D106" s="24">
        <f t="shared" si="21"/>
        <v>147874.32</v>
      </c>
      <c r="E106" s="24">
        <f t="shared" si="21"/>
        <v>139013.12300000002</v>
      </c>
      <c r="F106" s="24">
        <f t="shared" si="21"/>
        <v>134393.77899999998</v>
      </c>
      <c r="G106" s="24">
        <f t="shared" si="21"/>
        <v>152405.992</v>
      </c>
      <c r="H106" s="24">
        <f t="shared" si="21"/>
        <v>123343.749</v>
      </c>
      <c r="I106" s="24">
        <f t="shared" si="21"/>
        <v>127242.32</v>
      </c>
      <c r="J106" s="24">
        <f t="shared" si="21"/>
        <v>130147.947</v>
      </c>
      <c r="K106" s="24">
        <f t="shared" si="21"/>
        <v>129382.159</v>
      </c>
      <c r="L106" s="24">
        <f t="shared" si="21"/>
        <v>129475.06</v>
      </c>
      <c r="M106" s="24">
        <f t="shared" si="21"/>
        <v>138725.204</v>
      </c>
      <c r="N106" s="24">
        <f t="shared" si="21"/>
        <v>138931.43300000002</v>
      </c>
      <c r="O106" s="25">
        <f>SUM(C106:N106)</f>
        <v>1662612.4109999998</v>
      </c>
    </row>
    <row r="107" spans="1:15" ht="14.7" customHeight="1" x14ac:dyDescent="0.3">
      <c r="A107" s="174"/>
      <c r="B107" s="9" t="s">
        <v>18</v>
      </c>
      <c r="C107" s="24">
        <f t="shared" ref="C107:N107" si="22">C56+C5</f>
        <v>30349.423999999999</v>
      </c>
      <c r="D107" s="24">
        <f t="shared" si="22"/>
        <v>29382.834999999999</v>
      </c>
      <c r="E107" s="24">
        <f t="shared" si="22"/>
        <v>27371.628000000001</v>
      </c>
      <c r="F107" s="24">
        <f t="shared" si="22"/>
        <v>24726.107</v>
      </c>
      <c r="G107" s="24">
        <f t="shared" si="22"/>
        <v>22953.19</v>
      </c>
      <c r="H107" s="24">
        <f t="shared" si="22"/>
        <v>18081.777000000002</v>
      </c>
      <c r="I107" s="24">
        <f t="shared" si="22"/>
        <v>16361.394</v>
      </c>
      <c r="J107" s="24">
        <f t="shared" si="22"/>
        <v>16615.169000000002</v>
      </c>
      <c r="K107" s="24">
        <f t="shared" si="22"/>
        <v>18083.580000000002</v>
      </c>
      <c r="L107" s="24">
        <f t="shared" si="22"/>
        <v>21197.805</v>
      </c>
      <c r="M107" s="24">
        <f t="shared" si="22"/>
        <v>24344.118999999999</v>
      </c>
      <c r="N107" s="24">
        <f t="shared" si="22"/>
        <v>26534.589</v>
      </c>
      <c r="O107" s="25">
        <f>SUM(C107:N107)</f>
        <v>276001.61699999997</v>
      </c>
    </row>
    <row r="108" spans="1:15" ht="14.7" customHeight="1" x14ac:dyDescent="0.3">
      <c r="A108" s="174"/>
      <c r="B108" s="9" t="s">
        <v>19</v>
      </c>
      <c r="C108" s="24">
        <f t="shared" ref="C108:N108" si="23">C57+C6</f>
        <v>158950.06099999999</v>
      </c>
      <c r="D108" s="24">
        <f t="shared" si="23"/>
        <v>137802.18799999999</v>
      </c>
      <c r="E108" s="24">
        <f t="shared" si="23"/>
        <v>138658.859</v>
      </c>
      <c r="F108" s="24">
        <f t="shared" si="23"/>
        <v>127953.988</v>
      </c>
      <c r="G108" s="24">
        <f t="shared" si="23"/>
        <v>119537.69</v>
      </c>
      <c r="H108" s="24">
        <f t="shared" si="23"/>
        <v>125658.31600000001</v>
      </c>
      <c r="I108" s="24">
        <f t="shared" si="23"/>
        <v>130409.083</v>
      </c>
      <c r="J108" s="24">
        <f t="shared" si="23"/>
        <v>134025.69699999999</v>
      </c>
      <c r="K108" s="24">
        <f t="shared" si="23"/>
        <v>129403.298</v>
      </c>
      <c r="L108" s="24">
        <f t="shared" si="23"/>
        <v>123046.155</v>
      </c>
      <c r="M108" s="24">
        <f t="shared" si="23"/>
        <v>121150.56</v>
      </c>
      <c r="N108" s="24">
        <f t="shared" si="23"/>
        <v>134310.90399999998</v>
      </c>
      <c r="O108" s="25">
        <f>SUM(C108:N108)</f>
        <v>1580906.7989999996</v>
      </c>
    </row>
    <row r="109" spans="1:15" ht="14.7" customHeight="1" x14ac:dyDescent="0.3">
      <c r="A109" s="174"/>
      <c r="B109" s="9" t="s">
        <v>30</v>
      </c>
      <c r="C109" s="24">
        <f t="shared" ref="C109:N109" si="24">C58+C7</f>
        <v>7815.7440000000006</v>
      </c>
      <c r="D109" s="24">
        <f t="shared" si="24"/>
        <v>6910.2449999999999</v>
      </c>
      <c r="E109" s="24">
        <f t="shared" si="24"/>
        <v>6568.7039999999997</v>
      </c>
      <c r="F109" s="24">
        <f t="shared" si="24"/>
        <v>6037.1270000000004</v>
      </c>
      <c r="G109" s="24">
        <f t="shared" si="24"/>
        <v>5678.6790000000001</v>
      </c>
      <c r="H109" s="24">
        <f t="shared" si="24"/>
        <v>5758.8270000000002</v>
      </c>
      <c r="I109" s="24">
        <f t="shared" si="24"/>
        <v>5817.4650000000001</v>
      </c>
      <c r="J109" s="24">
        <f t="shared" si="24"/>
        <v>6374.5410000000002</v>
      </c>
      <c r="K109" s="24">
        <f t="shared" si="24"/>
        <v>5918.8510000000006</v>
      </c>
      <c r="L109" s="24">
        <f t="shared" si="24"/>
        <v>5923.2610000000004</v>
      </c>
      <c r="M109" s="24">
        <f t="shared" si="24"/>
        <v>5811.8870000000006</v>
      </c>
      <c r="N109" s="24">
        <f t="shared" si="24"/>
        <v>6059.5810000000001</v>
      </c>
      <c r="O109" s="25">
        <f>SUM(C109:N109)</f>
        <v>74674.911999999997</v>
      </c>
    </row>
    <row r="110" spans="1:15" ht="14.7" customHeight="1" x14ac:dyDescent="0.3">
      <c r="A110" s="175"/>
      <c r="B110" s="111" t="s">
        <v>20</v>
      </c>
      <c r="C110" s="26">
        <f t="shared" ref="C110:O110" si="25">SUM(C106:C109)</f>
        <v>368792.554</v>
      </c>
      <c r="D110" s="26">
        <f t="shared" si="25"/>
        <v>321969.58799999999</v>
      </c>
      <c r="E110" s="26">
        <f t="shared" si="25"/>
        <v>311612.31400000001</v>
      </c>
      <c r="F110" s="26">
        <f t="shared" si="25"/>
        <v>293111.00099999993</v>
      </c>
      <c r="G110" s="26">
        <f t="shared" si="25"/>
        <v>300575.55099999998</v>
      </c>
      <c r="H110" s="26">
        <f t="shared" si="25"/>
        <v>272842.66899999999</v>
      </c>
      <c r="I110" s="26">
        <f t="shared" si="25"/>
        <v>279830.26200000005</v>
      </c>
      <c r="J110" s="26">
        <f t="shared" si="25"/>
        <v>287163.35399999999</v>
      </c>
      <c r="K110" s="26">
        <f t="shared" si="25"/>
        <v>282787.88800000004</v>
      </c>
      <c r="L110" s="26">
        <f t="shared" si="25"/>
        <v>279642.28100000002</v>
      </c>
      <c r="M110" s="26">
        <f t="shared" si="25"/>
        <v>290031.77</v>
      </c>
      <c r="N110" s="26">
        <f t="shared" si="25"/>
        <v>305836.50699999998</v>
      </c>
      <c r="O110" s="26">
        <f t="shared" si="25"/>
        <v>3594195.7389999996</v>
      </c>
    </row>
    <row r="111" spans="1:15" ht="14.7" customHeight="1" x14ac:dyDescent="0.3">
      <c r="A111" s="21" t="s">
        <v>13</v>
      </c>
      <c r="B111" s="22" t="s">
        <v>14</v>
      </c>
      <c r="C111" s="21" t="s">
        <v>0</v>
      </c>
      <c r="D111" s="21" t="s">
        <v>1</v>
      </c>
      <c r="E111" s="21" t="s">
        <v>2</v>
      </c>
      <c r="F111" s="21" t="s">
        <v>3</v>
      </c>
      <c r="G111" s="21" t="s">
        <v>4</v>
      </c>
      <c r="H111" s="21" t="s">
        <v>5</v>
      </c>
      <c r="I111" s="21" t="s">
        <v>6</v>
      </c>
      <c r="J111" s="21" t="s">
        <v>7</v>
      </c>
      <c r="K111" s="21" t="s">
        <v>8</v>
      </c>
      <c r="L111" s="21" t="s">
        <v>9</v>
      </c>
      <c r="M111" s="21" t="s">
        <v>10</v>
      </c>
      <c r="N111" s="21" t="s">
        <v>11</v>
      </c>
      <c r="O111" s="23" t="s">
        <v>21</v>
      </c>
    </row>
    <row r="112" spans="1:15" ht="14.7" customHeight="1" x14ac:dyDescent="0.3">
      <c r="A112" s="173">
        <v>2020</v>
      </c>
      <c r="B112" s="9" t="s">
        <v>16</v>
      </c>
      <c r="C112" s="24">
        <f t="shared" ref="C112:N112" si="26">C61+C10</f>
        <v>174987.772</v>
      </c>
      <c r="D112" s="24">
        <f t="shared" si="26"/>
        <v>142823.08100000001</v>
      </c>
      <c r="E112" s="24">
        <f t="shared" si="26"/>
        <v>141445.00099999999</v>
      </c>
      <c r="F112" s="24">
        <f t="shared" si="26"/>
        <v>137747.554</v>
      </c>
      <c r="G112" s="24">
        <f t="shared" si="26"/>
        <v>149722.40600000002</v>
      </c>
      <c r="H112" s="24">
        <f t="shared" si="26"/>
        <v>130836.762</v>
      </c>
      <c r="I112" s="24">
        <f t="shared" si="26"/>
        <v>135282.23499999999</v>
      </c>
      <c r="J112" s="24">
        <f t="shared" si="26"/>
        <v>134582.791</v>
      </c>
      <c r="K112" s="24">
        <f t="shared" si="26"/>
        <v>134218.36499999999</v>
      </c>
      <c r="L112" s="24">
        <f t="shared" si="26"/>
        <v>132939.51500000001</v>
      </c>
      <c r="M112" s="24">
        <f t="shared" si="26"/>
        <v>147841.91700000002</v>
      </c>
      <c r="N112" s="24">
        <f t="shared" si="26"/>
        <v>158330.52000000002</v>
      </c>
      <c r="O112" s="25">
        <f>SUM(C112:N112)</f>
        <v>1720757.9189999998</v>
      </c>
    </row>
    <row r="113" spans="1:15" ht="14.7" customHeight="1" x14ac:dyDescent="0.3">
      <c r="A113" s="174"/>
      <c r="B113" s="9" t="s">
        <v>18</v>
      </c>
      <c r="C113" s="24">
        <f t="shared" ref="C113:N113" si="27">C62+C11</f>
        <v>30137.3</v>
      </c>
      <c r="D113" s="24">
        <f t="shared" si="27"/>
        <v>28048.841</v>
      </c>
      <c r="E113" s="24">
        <f t="shared" si="27"/>
        <v>24201.25</v>
      </c>
      <c r="F113" s="24">
        <f t="shared" si="27"/>
        <v>21136.436000000002</v>
      </c>
      <c r="G113" s="24">
        <f t="shared" si="27"/>
        <v>15242.958000000001</v>
      </c>
      <c r="H113" s="24">
        <f t="shared" si="27"/>
        <v>13296.233</v>
      </c>
      <c r="I113" s="24">
        <f t="shared" si="27"/>
        <v>14309.364</v>
      </c>
      <c r="J113" s="24">
        <f t="shared" si="27"/>
        <v>15306.308999999999</v>
      </c>
      <c r="K113" s="24">
        <f t="shared" si="27"/>
        <v>16148.281000000001</v>
      </c>
      <c r="L113" s="24">
        <f t="shared" si="27"/>
        <v>20120.705000000002</v>
      </c>
      <c r="M113" s="24">
        <f t="shared" si="27"/>
        <v>24714.056</v>
      </c>
      <c r="N113" s="24">
        <f t="shared" si="27"/>
        <v>27263.591</v>
      </c>
      <c r="O113" s="25">
        <f>SUM(C113:N113)</f>
        <v>249925.32400000002</v>
      </c>
    </row>
    <row r="114" spans="1:15" ht="14.7" customHeight="1" x14ac:dyDescent="0.3">
      <c r="A114" s="174"/>
      <c r="B114" s="9" t="s">
        <v>19</v>
      </c>
      <c r="C114" s="24">
        <f t="shared" ref="C114:N114" si="28">C63+C12</f>
        <v>144166.973</v>
      </c>
      <c r="D114" s="24">
        <f t="shared" si="28"/>
        <v>135596.97999999998</v>
      </c>
      <c r="E114" s="24">
        <f t="shared" si="28"/>
        <v>123262.855</v>
      </c>
      <c r="F114" s="24">
        <f t="shared" si="28"/>
        <v>107783.792</v>
      </c>
      <c r="G114" s="24">
        <f t="shared" si="28"/>
        <v>86908.786999999997</v>
      </c>
      <c r="H114" s="24">
        <f t="shared" si="28"/>
        <v>103777.917</v>
      </c>
      <c r="I114" s="24">
        <f t="shared" si="28"/>
        <v>119627.632</v>
      </c>
      <c r="J114" s="24">
        <f t="shared" si="28"/>
        <v>129444.042</v>
      </c>
      <c r="K114" s="24">
        <f t="shared" si="28"/>
        <v>125694.22900000001</v>
      </c>
      <c r="L114" s="24">
        <f t="shared" si="28"/>
        <v>124026.50199999999</v>
      </c>
      <c r="M114" s="24">
        <f t="shared" si="28"/>
        <v>124655.38800000001</v>
      </c>
      <c r="N114" s="24">
        <f t="shared" si="28"/>
        <v>123183.75199999999</v>
      </c>
      <c r="O114" s="25">
        <f>SUM(C114:N114)</f>
        <v>1448128.8490000002</v>
      </c>
    </row>
    <row r="115" spans="1:15" ht="14.7" customHeight="1" x14ac:dyDescent="0.3">
      <c r="A115" s="174"/>
      <c r="B115" s="9" t="s">
        <v>30</v>
      </c>
      <c r="C115" s="24">
        <f t="shared" ref="C115:N115" si="29">C64+C13</f>
        <v>7286.5680000000002</v>
      </c>
      <c r="D115" s="24">
        <f t="shared" si="29"/>
        <v>6573.2330000000002</v>
      </c>
      <c r="E115" s="24">
        <f t="shared" si="29"/>
        <v>5918.1620000000003</v>
      </c>
      <c r="F115" s="24">
        <f t="shared" si="29"/>
        <v>5666.1570000000002</v>
      </c>
      <c r="G115" s="24">
        <f t="shared" si="29"/>
        <v>5413.1509999999998</v>
      </c>
      <c r="H115" s="24">
        <f t="shared" si="29"/>
        <v>5630.7350000000006</v>
      </c>
      <c r="I115" s="24">
        <f t="shared" si="29"/>
        <v>5885.5529999999999</v>
      </c>
      <c r="J115" s="24">
        <f t="shared" si="29"/>
        <v>5884.8809999999994</v>
      </c>
      <c r="K115" s="24">
        <f t="shared" si="29"/>
        <v>5986.1289999999999</v>
      </c>
      <c r="L115" s="24">
        <f t="shared" si="29"/>
        <v>6021.1540000000005</v>
      </c>
      <c r="M115" s="24">
        <f t="shared" si="29"/>
        <v>6383.674</v>
      </c>
      <c r="N115" s="24">
        <f t="shared" si="29"/>
        <v>7381.1640000000007</v>
      </c>
      <c r="O115" s="25">
        <f>SUM(C115:N115)</f>
        <v>74030.561000000016</v>
      </c>
    </row>
    <row r="116" spans="1:15" ht="14.7" customHeight="1" x14ac:dyDescent="0.3">
      <c r="A116" s="175"/>
      <c r="B116" s="111" t="s">
        <v>20</v>
      </c>
      <c r="C116" s="26">
        <f t="shared" ref="C116:O116" si="30">SUM(C112:C115)</f>
        <v>356578.61300000001</v>
      </c>
      <c r="D116" s="26">
        <f t="shared" si="30"/>
        <v>313042.13500000001</v>
      </c>
      <c r="E116" s="26">
        <f t="shared" si="30"/>
        <v>294827.26799999998</v>
      </c>
      <c r="F116" s="26">
        <f t="shared" si="30"/>
        <v>272333.93900000001</v>
      </c>
      <c r="G116" s="26">
        <f t="shared" si="30"/>
        <v>257287.30200000003</v>
      </c>
      <c r="H116" s="26">
        <f t="shared" si="30"/>
        <v>253541.647</v>
      </c>
      <c r="I116" s="26">
        <f t="shared" si="30"/>
        <v>275104.78399999999</v>
      </c>
      <c r="J116" s="26">
        <f t="shared" si="30"/>
        <v>285218.02299999999</v>
      </c>
      <c r="K116" s="26">
        <f t="shared" si="30"/>
        <v>282047.00400000002</v>
      </c>
      <c r="L116" s="26">
        <f t="shared" si="30"/>
        <v>283107.87599999999</v>
      </c>
      <c r="M116" s="26">
        <f t="shared" si="30"/>
        <v>303595.03500000003</v>
      </c>
      <c r="N116" s="26">
        <f t="shared" si="30"/>
        <v>316159.027</v>
      </c>
      <c r="O116" s="26">
        <f t="shared" si="30"/>
        <v>3492842.6530000004</v>
      </c>
    </row>
    <row r="117" spans="1:15" ht="14.7" customHeight="1" x14ac:dyDescent="0.3">
      <c r="A117" s="21" t="s">
        <v>13</v>
      </c>
      <c r="B117" s="22" t="s">
        <v>14</v>
      </c>
      <c r="C117" s="21" t="s">
        <v>0</v>
      </c>
      <c r="D117" s="21" t="s">
        <v>1</v>
      </c>
      <c r="E117" s="21" t="s">
        <v>2</v>
      </c>
      <c r="F117" s="21" t="s">
        <v>3</v>
      </c>
      <c r="G117" s="21" t="s">
        <v>4</v>
      </c>
      <c r="H117" s="21" t="s">
        <v>5</v>
      </c>
      <c r="I117" s="21" t="s">
        <v>6</v>
      </c>
      <c r="J117" s="21" t="s">
        <v>7</v>
      </c>
      <c r="K117" s="21" t="s">
        <v>8</v>
      </c>
      <c r="L117" s="21" t="s">
        <v>9</v>
      </c>
      <c r="M117" s="21" t="s">
        <v>10</v>
      </c>
      <c r="N117" s="21" t="s">
        <v>11</v>
      </c>
      <c r="O117" s="23" t="s">
        <v>22</v>
      </c>
    </row>
    <row r="118" spans="1:15" ht="14.7" customHeight="1" x14ac:dyDescent="0.3">
      <c r="A118" s="173">
        <v>2021</v>
      </c>
      <c r="B118" s="9" t="s">
        <v>16</v>
      </c>
      <c r="C118" s="24">
        <f t="shared" ref="C118:N118" si="31">C67+C16</f>
        <v>181666.97100000002</v>
      </c>
      <c r="D118" s="24">
        <f t="shared" si="31"/>
        <v>153513.465</v>
      </c>
      <c r="E118" s="24">
        <f t="shared" si="31"/>
        <v>160037.03399999999</v>
      </c>
      <c r="F118" s="24">
        <f t="shared" si="31"/>
        <v>154201.22700000001</v>
      </c>
      <c r="G118" s="24">
        <f t="shared" si="31"/>
        <v>150192.72500000001</v>
      </c>
      <c r="H118" s="24">
        <f t="shared" si="31"/>
        <v>133146.269</v>
      </c>
      <c r="I118" s="24">
        <f t="shared" si="31"/>
        <v>139423.19500000001</v>
      </c>
      <c r="J118" s="24">
        <f t="shared" si="31"/>
        <v>139468.625</v>
      </c>
      <c r="K118" s="24">
        <f t="shared" si="31"/>
        <v>142063.53100000002</v>
      </c>
      <c r="L118" s="24">
        <f t="shared" si="31"/>
        <v>149362.91700000002</v>
      </c>
      <c r="M118" s="24">
        <f t="shared" si="31"/>
        <v>153523.98699999999</v>
      </c>
      <c r="N118" s="24">
        <f t="shared" si="31"/>
        <v>161491.16899999999</v>
      </c>
      <c r="O118" s="25">
        <f>SUM(C118:N118)</f>
        <v>1818091.1149999998</v>
      </c>
    </row>
    <row r="119" spans="1:15" ht="14.7" customHeight="1" x14ac:dyDescent="0.3">
      <c r="A119" s="174"/>
      <c r="B119" s="9" t="s">
        <v>18</v>
      </c>
      <c r="C119" s="24">
        <f t="shared" ref="C119:N119" si="32">C68+C17</f>
        <v>29641.915000000001</v>
      </c>
      <c r="D119" s="24">
        <f t="shared" si="32"/>
        <v>28059.594000000001</v>
      </c>
      <c r="E119" s="24">
        <f t="shared" si="32"/>
        <v>26345.035</v>
      </c>
      <c r="F119" s="24">
        <f t="shared" si="32"/>
        <v>22917.416000000001</v>
      </c>
      <c r="G119" s="24">
        <f t="shared" si="32"/>
        <v>20576.406000000003</v>
      </c>
      <c r="H119" s="24">
        <f t="shared" si="32"/>
        <v>17171.159</v>
      </c>
      <c r="I119" s="24">
        <f t="shared" si="32"/>
        <v>16140.528</v>
      </c>
      <c r="J119" s="24">
        <f t="shared" si="32"/>
        <v>16555.076000000001</v>
      </c>
      <c r="K119" s="24">
        <f t="shared" si="32"/>
        <v>17719.190000000002</v>
      </c>
      <c r="L119" s="24">
        <f t="shared" si="32"/>
        <v>23085.102999999999</v>
      </c>
      <c r="M119" s="24">
        <f t="shared" si="32"/>
        <v>25356.073</v>
      </c>
      <c r="N119" s="24">
        <f t="shared" si="32"/>
        <v>28213.451000000001</v>
      </c>
      <c r="O119" s="25">
        <f>SUM(C119:N119)</f>
        <v>271780.946</v>
      </c>
    </row>
    <row r="120" spans="1:15" ht="14.7" customHeight="1" x14ac:dyDescent="0.3">
      <c r="A120" s="174"/>
      <c r="B120" s="9" t="s">
        <v>19</v>
      </c>
      <c r="C120" s="24">
        <f t="shared" ref="C120:N120" si="33">C69+C18</f>
        <v>128719.795</v>
      </c>
      <c r="D120" s="24">
        <f t="shared" si="33"/>
        <v>125816.576</v>
      </c>
      <c r="E120" s="24">
        <f t="shared" si="33"/>
        <v>132141.81699999998</v>
      </c>
      <c r="F120" s="24">
        <f t="shared" si="33"/>
        <v>131813.041</v>
      </c>
      <c r="G120" s="24">
        <f t="shared" si="33"/>
        <v>111266.11900000001</v>
      </c>
      <c r="H120" s="24">
        <f t="shared" si="33"/>
        <v>120582.088</v>
      </c>
      <c r="I120" s="24">
        <f t="shared" si="33"/>
        <v>125731.36500000001</v>
      </c>
      <c r="J120" s="24">
        <f t="shared" si="33"/>
        <v>130476.178</v>
      </c>
      <c r="K120" s="24">
        <f t="shared" si="33"/>
        <v>125541.91499999999</v>
      </c>
      <c r="L120" s="24">
        <f t="shared" si="33"/>
        <v>147806.239</v>
      </c>
      <c r="M120" s="24">
        <f t="shared" si="33"/>
        <v>149711.08000000002</v>
      </c>
      <c r="N120" s="24">
        <f t="shared" si="33"/>
        <v>159939.89600000001</v>
      </c>
      <c r="O120" s="25">
        <f>SUM(C120:N120)</f>
        <v>1589546.1089999999</v>
      </c>
    </row>
    <row r="121" spans="1:15" ht="14.7" customHeight="1" x14ac:dyDescent="0.3">
      <c r="A121" s="174"/>
      <c r="B121" s="9" t="s">
        <v>30</v>
      </c>
      <c r="C121" s="24">
        <f t="shared" ref="C121:N121" si="34">C70+C19</f>
        <v>7951.4079999999994</v>
      </c>
      <c r="D121" s="24">
        <f t="shared" si="34"/>
        <v>7475.567</v>
      </c>
      <c r="E121" s="24">
        <f t="shared" si="34"/>
        <v>7238.5630000000001</v>
      </c>
      <c r="F121" s="24">
        <f t="shared" si="34"/>
        <v>6704.7530000000006</v>
      </c>
      <c r="G121" s="24">
        <f t="shared" si="34"/>
        <v>6277.8760000000002</v>
      </c>
      <c r="H121" s="24">
        <f t="shared" si="34"/>
        <v>5971.7659999999996</v>
      </c>
      <c r="I121" s="24">
        <f t="shared" si="34"/>
        <v>6454.0920000000006</v>
      </c>
      <c r="J121" s="24">
        <f t="shared" si="34"/>
        <v>6427.8649999999998</v>
      </c>
      <c r="K121" s="24">
        <f t="shared" si="34"/>
        <v>6173.34</v>
      </c>
      <c r="L121" s="24">
        <f t="shared" si="34"/>
        <v>6701.5149999999994</v>
      </c>
      <c r="M121" s="24">
        <f t="shared" si="34"/>
        <v>7090.8680000000004</v>
      </c>
      <c r="N121" s="24">
        <f t="shared" si="34"/>
        <v>8121.192</v>
      </c>
      <c r="O121" s="25">
        <f>SUM(C121:N121)</f>
        <v>82588.805000000008</v>
      </c>
    </row>
    <row r="122" spans="1:15" ht="14.7" customHeight="1" x14ac:dyDescent="0.3">
      <c r="A122" s="175"/>
      <c r="B122" s="111" t="s">
        <v>20</v>
      </c>
      <c r="C122" s="26">
        <f t="shared" ref="C122:O122" si="35">SUM(C118:C121)</f>
        <v>347980.08900000004</v>
      </c>
      <c r="D122" s="26">
        <f t="shared" si="35"/>
        <v>314865.20199999999</v>
      </c>
      <c r="E122" s="26">
        <f t="shared" si="35"/>
        <v>325762.44899999996</v>
      </c>
      <c r="F122" s="26">
        <f t="shared" si="35"/>
        <v>315636.43700000003</v>
      </c>
      <c r="G122" s="26">
        <f t="shared" si="35"/>
        <v>288313.12599999999</v>
      </c>
      <c r="H122" s="26">
        <f t="shared" si="35"/>
        <v>276871.28200000001</v>
      </c>
      <c r="I122" s="26">
        <f t="shared" si="35"/>
        <v>287749.18</v>
      </c>
      <c r="J122" s="26">
        <f t="shared" si="35"/>
        <v>292927.74400000001</v>
      </c>
      <c r="K122" s="26">
        <f t="shared" si="35"/>
        <v>291497.97600000002</v>
      </c>
      <c r="L122" s="26">
        <f t="shared" si="35"/>
        <v>326955.77400000003</v>
      </c>
      <c r="M122" s="26">
        <f t="shared" si="35"/>
        <v>335682.00800000003</v>
      </c>
      <c r="N122" s="26">
        <f t="shared" si="35"/>
        <v>357765.70799999998</v>
      </c>
      <c r="O122" s="26">
        <f t="shared" si="35"/>
        <v>3762006.9750000001</v>
      </c>
    </row>
    <row r="123" spans="1:15" ht="14.7" customHeight="1" x14ac:dyDescent="0.3">
      <c r="A123" s="21" t="s">
        <v>13</v>
      </c>
      <c r="B123" s="22" t="s">
        <v>14</v>
      </c>
      <c r="C123" s="21" t="s">
        <v>0</v>
      </c>
      <c r="D123" s="21" t="s">
        <v>1</v>
      </c>
      <c r="E123" s="21" t="s">
        <v>2</v>
      </c>
      <c r="F123" s="21" t="s">
        <v>3</v>
      </c>
      <c r="G123" s="21" t="s">
        <v>4</v>
      </c>
      <c r="H123" s="21" t="s">
        <v>5</v>
      </c>
      <c r="I123" s="21" t="s">
        <v>6</v>
      </c>
      <c r="J123" s="21" t="s">
        <v>7</v>
      </c>
      <c r="K123" s="21" t="s">
        <v>8</v>
      </c>
      <c r="L123" s="21" t="s">
        <v>9</v>
      </c>
      <c r="M123" s="21" t="s">
        <v>10</v>
      </c>
      <c r="N123" s="21" t="s">
        <v>11</v>
      </c>
      <c r="O123" s="23" t="s">
        <v>23</v>
      </c>
    </row>
    <row r="124" spans="1:15" ht="14.7" customHeight="1" x14ac:dyDescent="0.3">
      <c r="A124" s="173">
        <v>2022</v>
      </c>
      <c r="B124" s="9" t="s">
        <v>16</v>
      </c>
      <c r="C124" s="24">
        <f t="shared" ref="C124:N124" si="36">C73+C22</f>
        <v>182974.685</v>
      </c>
      <c r="D124" s="24">
        <f t="shared" si="36"/>
        <v>158182.11199999999</v>
      </c>
      <c r="E124" s="24">
        <f t="shared" si="36"/>
        <v>159957.37300000002</v>
      </c>
      <c r="F124" s="24">
        <f t="shared" si="36"/>
        <v>147480.45699999999</v>
      </c>
      <c r="G124" s="24">
        <f t="shared" si="36"/>
        <v>145734.64299999998</v>
      </c>
      <c r="H124" s="24">
        <f t="shared" si="36"/>
        <v>126209.80100000001</v>
      </c>
      <c r="I124" s="24">
        <f t="shared" si="36"/>
        <v>131417.394</v>
      </c>
      <c r="J124" s="24">
        <f t="shared" si="36"/>
        <v>131979.905</v>
      </c>
      <c r="K124" s="24">
        <f t="shared" si="36"/>
        <v>135070.454</v>
      </c>
      <c r="L124" s="24">
        <f t="shared" si="36"/>
        <v>133695.68300000002</v>
      </c>
      <c r="M124" s="24">
        <f t="shared" si="36"/>
        <v>137175.223</v>
      </c>
      <c r="N124" s="24">
        <f t="shared" si="36"/>
        <v>137108.61499999999</v>
      </c>
      <c r="O124" s="25">
        <f>SUM(C124:N124)</f>
        <v>1726986.345</v>
      </c>
    </row>
    <row r="125" spans="1:15" ht="14.7" customHeight="1" x14ac:dyDescent="0.3">
      <c r="A125" s="174"/>
      <c r="B125" s="9" t="s">
        <v>18</v>
      </c>
      <c r="C125" s="24">
        <f t="shared" ref="C125:N125" si="37">C74+C23</f>
        <v>31691.246999999999</v>
      </c>
      <c r="D125" s="24">
        <f t="shared" si="37"/>
        <v>28154.668000000001</v>
      </c>
      <c r="E125" s="24">
        <f t="shared" si="37"/>
        <v>28516.361000000001</v>
      </c>
      <c r="F125" s="24">
        <f t="shared" si="37"/>
        <v>26288.753000000001</v>
      </c>
      <c r="G125" s="24">
        <f t="shared" si="37"/>
        <v>21434.923999999999</v>
      </c>
      <c r="H125" s="24">
        <f t="shared" si="37"/>
        <v>18411.59</v>
      </c>
      <c r="I125" s="24">
        <f t="shared" si="37"/>
        <v>18421.135999999999</v>
      </c>
      <c r="J125" s="24">
        <f t="shared" si="37"/>
        <v>17259.98</v>
      </c>
      <c r="K125" s="24">
        <f t="shared" si="37"/>
        <v>18061.709000000003</v>
      </c>
      <c r="L125" s="24">
        <f t="shared" si="37"/>
        <v>20623.328000000001</v>
      </c>
      <c r="M125" s="24">
        <f t="shared" si="37"/>
        <v>24365.916000000001</v>
      </c>
      <c r="N125" s="24">
        <f t="shared" si="37"/>
        <v>27175.606</v>
      </c>
      <c r="O125" s="25">
        <f>SUM(C125:N125)</f>
        <v>280405.21799999999</v>
      </c>
    </row>
    <row r="126" spans="1:15" ht="14.7" customHeight="1" x14ac:dyDescent="0.3">
      <c r="A126" s="174"/>
      <c r="B126" s="9" t="s">
        <v>19</v>
      </c>
      <c r="C126" s="24">
        <f t="shared" ref="C126:N126" si="38">C75+C24</f>
        <v>178258.96299999999</v>
      </c>
      <c r="D126" s="24">
        <f t="shared" si="38"/>
        <v>173129.14600000001</v>
      </c>
      <c r="E126" s="24">
        <f t="shared" si="38"/>
        <v>186551.93700000001</v>
      </c>
      <c r="F126" s="24">
        <f t="shared" si="38"/>
        <v>158571.46899999998</v>
      </c>
      <c r="G126" s="24">
        <f t="shared" si="38"/>
        <v>143245.546</v>
      </c>
      <c r="H126" s="24">
        <f t="shared" si="38"/>
        <v>161471.67499999999</v>
      </c>
      <c r="I126" s="24">
        <f t="shared" si="38"/>
        <v>167958.58100000001</v>
      </c>
      <c r="J126" s="24">
        <f t="shared" si="38"/>
        <v>168686.37699999998</v>
      </c>
      <c r="K126" s="24">
        <f t="shared" si="38"/>
        <v>159495.58299999998</v>
      </c>
      <c r="L126" s="24">
        <f t="shared" si="38"/>
        <v>146160.587</v>
      </c>
      <c r="M126" s="24">
        <f t="shared" si="38"/>
        <v>148463.57</v>
      </c>
      <c r="N126" s="24">
        <f t="shared" si="38"/>
        <v>150879.236</v>
      </c>
      <c r="O126" s="25">
        <f>SUM(C126:N126)</f>
        <v>1942872.67</v>
      </c>
    </row>
    <row r="127" spans="1:15" ht="14.7" customHeight="1" x14ac:dyDescent="0.3">
      <c r="A127" s="174"/>
      <c r="B127" s="9" t="s">
        <v>30</v>
      </c>
      <c r="C127" s="24">
        <f t="shared" ref="C127:N127" si="39">C76+C25</f>
        <v>8379.6509999999998</v>
      </c>
      <c r="D127" s="24">
        <f t="shared" si="39"/>
        <v>7253.37</v>
      </c>
      <c r="E127" s="24">
        <f t="shared" si="39"/>
        <v>7619.3950000000004</v>
      </c>
      <c r="F127" s="24">
        <f t="shared" si="39"/>
        <v>7096.1930000000002</v>
      </c>
      <c r="G127" s="24">
        <f t="shared" si="39"/>
        <v>6168.8590000000004</v>
      </c>
      <c r="H127" s="24">
        <f t="shared" si="39"/>
        <v>6419.18</v>
      </c>
      <c r="I127" s="24">
        <f t="shared" si="39"/>
        <v>7099.1890000000003</v>
      </c>
      <c r="J127" s="24">
        <f t="shared" si="39"/>
        <v>6660.1489999999994</v>
      </c>
      <c r="K127" s="24">
        <f t="shared" si="39"/>
        <v>6097.3330000000005</v>
      </c>
      <c r="L127" s="24">
        <f t="shared" si="39"/>
        <v>6066.7970000000005</v>
      </c>
      <c r="M127" s="24">
        <f t="shared" si="39"/>
        <v>6439.05</v>
      </c>
      <c r="N127" s="24">
        <f t="shared" si="39"/>
        <v>7180.5450000000001</v>
      </c>
      <c r="O127" s="25">
        <f>SUM(C127:N127)</f>
        <v>82479.710999999996</v>
      </c>
    </row>
    <row r="128" spans="1:15" ht="14.7" customHeight="1" x14ac:dyDescent="0.3">
      <c r="A128" s="175"/>
      <c r="B128" s="111" t="s">
        <v>20</v>
      </c>
      <c r="C128" s="26">
        <f t="shared" ref="C128:O128" si="40">SUM(C124:C127)</f>
        <v>401304.54600000003</v>
      </c>
      <c r="D128" s="26">
        <f t="shared" si="40"/>
        <v>366719.29599999997</v>
      </c>
      <c r="E128" s="26">
        <f t="shared" si="40"/>
        <v>382645.06600000005</v>
      </c>
      <c r="F128" s="26">
        <f t="shared" si="40"/>
        <v>339436.87200000003</v>
      </c>
      <c r="G128" s="26">
        <f t="shared" si="40"/>
        <v>316583.97200000001</v>
      </c>
      <c r="H128" s="26">
        <f t="shared" si="40"/>
        <v>312512.24599999998</v>
      </c>
      <c r="I128" s="26">
        <f t="shared" si="40"/>
        <v>324896.30000000005</v>
      </c>
      <c r="J128" s="26">
        <f t="shared" si="40"/>
        <v>324586.41099999996</v>
      </c>
      <c r="K128" s="26">
        <f t="shared" si="40"/>
        <v>318725.07899999997</v>
      </c>
      <c r="L128" s="26">
        <f t="shared" si="40"/>
        <v>306546.39500000002</v>
      </c>
      <c r="M128" s="26">
        <f t="shared" si="40"/>
        <v>316443.75900000002</v>
      </c>
      <c r="N128" s="26">
        <f t="shared" si="40"/>
        <v>322344.00199999998</v>
      </c>
      <c r="O128" s="26">
        <f t="shared" si="40"/>
        <v>4032743.9440000001</v>
      </c>
    </row>
    <row r="129" spans="1:17" x14ac:dyDescent="0.3">
      <c r="A129" s="21" t="s">
        <v>13</v>
      </c>
      <c r="B129" s="22" t="s">
        <v>14</v>
      </c>
      <c r="C129" s="21" t="s">
        <v>0</v>
      </c>
      <c r="D129" s="21" t="s">
        <v>1</v>
      </c>
      <c r="E129" s="21" t="s">
        <v>2</v>
      </c>
      <c r="F129" s="21" t="s">
        <v>3</v>
      </c>
      <c r="G129" s="21" t="s">
        <v>4</v>
      </c>
      <c r="H129" s="21" t="s">
        <v>5</v>
      </c>
      <c r="I129" s="21" t="s">
        <v>6</v>
      </c>
      <c r="J129" s="21" t="s">
        <v>7</v>
      </c>
      <c r="K129" s="21" t="s">
        <v>8</v>
      </c>
      <c r="L129" s="21" t="s">
        <v>9</v>
      </c>
      <c r="M129" s="21" t="s">
        <v>10</v>
      </c>
      <c r="N129" s="21" t="s">
        <v>11</v>
      </c>
      <c r="O129" s="23" t="s">
        <v>32</v>
      </c>
    </row>
    <row r="130" spans="1:17" ht="14.7" customHeight="1" x14ac:dyDescent="0.3">
      <c r="A130" s="173">
        <v>2023</v>
      </c>
      <c r="B130" s="9" t="s">
        <v>16</v>
      </c>
      <c r="C130" s="24">
        <f t="shared" ref="C130:N130" si="41">C79+C28</f>
        <v>160335.47216999999</v>
      </c>
      <c r="D130" s="24">
        <f t="shared" si="41"/>
        <v>139388.83288</v>
      </c>
      <c r="E130" s="24">
        <f t="shared" si="41"/>
        <v>136796.17356999998</v>
      </c>
      <c r="F130" s="24">
        <f t="shared" si="41"/>
        <v>136550.35472999999</v>
      </c>
      <c r="G130" s="24">
        <f t="shared" si="41"/>
        <v>137206.97574999998</v>
      </c>
      <c r="H130" s="24">
        <f t="shared" si="41"/>
        <v>125939.39730000001</v>
      </c>
      <c r="I130" s="24">
        <f t="shared" si="41"/>
        <v>125808.92586</v>
      </c>
      <c r="J130" s="24">
        <f t="shared" si="41"/>
        <v>133734.19834</v>
      </c>
      <c r="K130" s="24">
        <f t="shared" si="41"/>
        <v>139850.29655</v>
      </c>
      <c r="L130" s="24">
        <f t="shared" si="41"/>
        <v>126221.83278</v>
      </c>
      <c r="M130" s="24">
        <f t="shared" si="41"/>
        <v>138888.19289999999</v>
      </c>
      <c r="N130" s="24">
        <f t="shared" si="41"/>
        <v>157103.89188000001</v>
      </c>
      <c r="O130" s="25">
        <f>SUM(C130:N130)</f>
        <v>1657824.54471</v>
      </c>
    </row>
    <row r="131" spans="1:17" x14ac:dyDescent="0.3">
      <c r="A131" s="174"/>
      <c r="B131" s="9" t="s">
        <v>18</v>
      </c>
      <c r="C131" s="24">
        <f t="shared" ref="C131:N131" si="42">C80+C29</f>
        <v>27989.955000000002</v>
      </c>
      <c r="D131" s="24">
        <f t="shared" si="42"/>
        <v>27385.767</v>
      </c>
      <c r="E131" s="24">
        <f t="shared" si="42"/>
        <v>25390.331999999999</v>
      </c>
      <c r="F131" s="24">
        <f t="shared" si="42"/>
        <v>24507.53</v>
      </c>
      <c r="G131" s="24">
        <f t="shared" si="42"/>
        <v>21064.84</v>
      </c>
      <c r="H131" s="24">
        <f t="shared" si="42"/>
        <v>18412.996999999999</v>
      </c>
      <c r="I131" s="24">
        <f t="shared" si="42"/>
        <v>16104.759</v>
      </c>
      <c r="J131" s="24">
        <f t="shared" si="42"/>
        <v>16886.116000000002</v>
      </c>
      <c r="K131" s="24">
        <f t="shared" si="42"/>
        <v>18789.911</v>
      </c>
      <c r="L131" s="24">
        <f t="shared" si="42"/>
        <v>20437.955999999998</v>
      </c>
      <c r="M131" s="24">
        <f t="shared" si="42"/>
        <v>24946.025000000001</v>
      </c>
      <c r="N131" s="24">
        <f t="shared" si="42"/>
        <v>29454.21</v>
      </c>
      <c r="O131" s="25">
        <f>SUM(C131:N131)</f>
        <v>271370.39799999999</v>
      </c>
    </row>
    <row r="132" spans="1:17" x14ac:dyDescent="0.3">
      <c r="A132" s="174"/>
      <c r="B132" s="9" t="s">
        <v>19</v>
      </c>
      <c r="C132" s="24">
        <f t="shared" ref="C132:N132" si="43">C81+C30</f>
        <v>157763.723</v>
      </c>
      <c r="D132" s="24">
        <f t="shared" si="43"/>
        <v>151223.70000000001</v>
      </c>
      <c r="E132" s="24">
        <f t="shared" si="43"/>
        <v>164655.88400000002</v>
      </c>
      <c r="F132" s="24">
        <f t="shared" si="43"/>
        <v>146411.962</v>
      </c>
      <c r="G132" s="24">
        <f t="shared" si="43"/>
        <v>139875.54</v>
      </c>
      <c r="H132" s="24">
        <f t="shared" si="43"/>
        <v>148262.06700000001</v>
      </c>
      <c r="I132" s="24">
        <f t="shared" si="43"/>
        <v>152318.62300000002</v>
      </c>
      <c r="J132" s="24">
        <f t="shared" si="43"/>
        <v>161464.38500000001</v>
      </c>
      <c r="K132" s="24">
        <f t="shared" si="43"/>
        <v>167061.34399999998</v>
      </c>
      <c r="L132" s="24">
        <f t="shared" si="43"/>
        <v>155451.019</v>
      </c>
      <c r="M132" s="24">
        <f t="shared" si="43"/>
        <v>145072.62299999999</v>
      </c>
      <c r="N132" s="24">
        <f t="shared" si="43"/>
        <v>164611.48700000002</v>
      </c>
      <c r="O132" s="25">
        <f>SUM(C132:N132)</f>
        <v>1854172.3570000003</v>
      </c>
    </row>
    <row r="133" spans="1:17" x14ac:dyDescent="0.3">
      <c r="A133" s="174"/>
      <c r="B133" s="9" t="s">
        <v>30</v>
      </c>
      <c r="C133" s="24">
        <f t="shared" ref="C133:N133" si="44">C82+C31</f>
        <v>7346.9459999999999</v>
      </c>
      <c r="D133" s="24">
        <f t="shared" si="44"/>
        <v>7069.0510000000004</v>
      </c>
      <c r="E133" s="24">
        <f t="shared" si="44"/>
        <v>6525.9409999999998</v>
      </c>
      <c r="F133" s="24">
        <f t="shared" si="44"/>
        <v>6293.1660000000002</v>
      </c>
      <c r="G133" s="24">
        <f t="shared" si="44"/>
        <v>5689.4130000000005</v>
      </c>
      <c r="H133" s="24">
        <f t="shared" si="44"/>
        <v>6155.2169999999996</v>
      </c>
      <c r="I133" s="24">
        <f t="shared" si="44"/>
        <v>6180.0020000000004</v>
      </c>
      <c r="J133" s="24">
        <f t="shared" si="44"/>
        <v>6758.9130000000005</v>
      </c>
      <c r="K133" s="24">
        <f t="shared" si="44"/>
        <v>6123.0630000000001</v>
      </c>
      <c r="L133" s="24">
        <f t="shared" si="44"/>
        <v>5896.3690000000006</v>
      </c>
      <c r="M133" s="24">
        <f t="shared" si="44"/>
        <v>6410.3870000000006</v>
      </c>
      <c r="N133" s="24">
        <f t="shared" si="44"/>
        <v>7624.4780000000001</v>
      </c>
      <c r="O133" s="25">
        <f>SUM(C133:N133)</f>
        <v>78072.945999999996</v>
      </c>
    </row>
    <row r="134" spans="1:17" ht="14.7" customHeight="1" x14ac:dyDescent="0.3">
      <c r="A134" s="175"/>
      <c r="B134" s="111" t="s">
        <v>20</v>
      </c>
      <c r="C134" s="26">
        <f t="shared" ref="C134:O134" si="45">SUM(C130:C133)</f>
        <v>353436.09616999998</v>
      </c>
      <c r="D134" s="26">
        <f t="shared" si="45"/>
        <v>325067.35087999998</v>
      </c>
      <c r="E134" s="26">
        <f t="shared" si="45"/>
        <v>333368.33056999999</v>
      </c>
      <c r="F134" s="26">
        <f t="shared" si="45"/>
        <v>313763.01273000002</v>
      </c>
      <c r="G134" s="26">
        <f t="shared" si="45"/>
        <v>303836.76874999999</v>
      </c>
      <c r="H134" s="26">
        <f t="shared" si="45"/>
        <v>298769.67830000003</v>
      </c>
      <c r="I134" s="26">
        <f t="shared" si="45"/>
        <v>300412.30986000004</v>
      </c>
      <c r="J134" s="26">
        <f t="shared" si="45"/>
        <v>318843.61234000005</v>
      </c>
      <c r="K134" s="26">
        <f t="shared" si="45"/>
        <v>331824.61455</v>
      </c>
      <c r="L134" s="26">
        <f t="shared" si="45"/>
        <v>308007.17678000004</v>
      </c>
      <c r="M134" s="26">
        <f t="shared" si="45"/>
        <v>315317.22789999994</v>
      </c>
      <c r="N134" s="26">
        <f t="shared" si="45"/>
        <v>358794.06688000006</v>
      </c>
      <c r="O134" s="26">
        <f t="shared" si="45"/>
        <v>3861440.2457100004</v>
      </c>
    </row>
    <row r="135" spans="1:17" ht="14.7" customHeight="1" x14ac:dyDescent="0.3">
      <c r="A135" s="21" t="s">
        <v>13</v>
      </c>
      <c r="B135" s="22" t="s">
        <v>14</v>
      </c>
      <c r="C135" s="21" t="s">
        <v>0</v>
      </c>
      <c r="D135" s="21" t="s">
        <v>1</v>
      </c>
      <c r="E135" s="21" t="s">
        <v>2</v>
      </c>
      <c r="F135" s="21" t="s">
        <v>3</v>
      </c>
      <c r="G135" s="21" t="s">
        <v>4</v>
      </c>
      <c r="H135" s="21" t="s">
        <v>5</v>
      </c>
      <c r="I135" s="21" t="s">
        <v>6</v>
      </c>
      <c r="J135" s="21" t="s">
        <v>7</v>
      </c>
      <c r="K135" s="21" t="s">
        <v>8</v>
      </c>
      <c r="L135" s="21" t="s">
        <v>9</v>
      </c>
      <c r="M135" s="21" t="s">
        <v>10</v>
      </c>
      <c r="N135" s="21" t="s">
        <v>11</v>
      </c>
      <c r="O135" s="23" t="s">
        <v>37</v>
      </c>
      <c r="P135" s="1"/>
      <c r="Q135" s="1"/>
    </row>
    <row r="136" spans="1:17" ht="14.7" customHeight="1" x14ac:dyDescent="0.3">
      <c r="A136" s="173">
        <v>2024</v>
      </c>
      <c r="B136" s="9" t="s">
        <v>16</v>
      </c>
      <c r="C136" s="24">
        <f t="shared" ref="C136:N136" si="46">C85+C34</f>
        <v>176639.88</v>
      </c>
      <c r="D136" s="24">
        <f t="shared" si="46"/>
        <v>155424.533</v>
      </c>
      <c r="E136" s="24">
        <f t="shared" si="46"/>
        <v>150987.09899999999</v>
      </c>
      <c r="F136" s="24">
        <f t="shared" si="46"/>
        <v>136618.864</v>
      </c>
      <c r="G136" s="24">
        <f t="shared" si="46"/>
        <v>139839.47399999999</v>
      </c>
      <c r="H136" s="24">
        <f t="shared" si="46"/>
        <v>139921.12299999999</v>
      </c>
      <c r="I136" s="24">
        <f t="shared" si="46"/>
        <v>142985.56900000002</v>
      </c>
      <c r="J136" s="24">
        <f t="shared" si="46"/>
        <v>152157.40899999999</v>
      </c>
      <c r="K136" s="24">
        <f t="shared" si="46"/>
        <v>144638.83600000001</v>
      </c>
      <c r="L136" s="24">
        <f t="shared" si="46"/>
        <v>141889.43900000001</v>
      </c>
      <c r="M136" s="24">
        <f t="shared" si="46"/>
        <v>161348.23499999999</v>
      </c>
      <c r="N136" s="24">
        <f t="shared" si="46"/>
        <v>160396.614</v>
      </c>
      <c r="O136" s="25">
        <f>SUM(C136:N136)</f>
        <v>1802847.0750000002</v>
      </c>
      <c r="P136" s="1"/>
      <c r="Q136" s="1"/>
    </row>
    <row r="137" spans="1:17" ht="14.7" customHeight="1" x14ac:dyDescent="0.3">
      <c r="A137" s="174"/>
      <c r="B137" s="9" t="s">
        <v>18</v>
      </c>
      <c r="C137" s="24">
        <f t="shared" ref="C137:N137" si="47">C86+C35</f>
        <v>30513.710999999999</v>
      </c>
      <c r="D137" s="24">
        <f t="shared" si="47"/>
        <v>29038.691999999999</v>
      </c>
      <c r="E137" s="24">
        <f t="shared" si="47"/>
        <v>26956.008000000002</v>
      </c>
      <c r="F137" s="24">
        <f t="shared" si="47"/>
        <v>22968.905999999999</v>
      </c>
      <c r="G137" s="24">
        <f t="shared" si="47"/>
        <v>20345.196</v>
      </c>
      <c r="H137" s="24">
        <f t="shared" si="47"/>
        <v>18297.478999999999</v>
      </c>
      <c r="I137" s="24">
        <f t="shared" si="47"/>
        <v>17301.804</v>
      </c>
      <c r="J137" s="24">
        <f t="shared" si="47"/>
        <v>18658.099000000002</v>
      </c>
      <c r="K137" s="24">
        <f t="shared" si="47"/>
        <v>19542.567999999999</v>
      </c>
      <c r="L137" s="24">
        <f t="shared" si="47"/>
        <v>22041.672999999999</v>
      </c>
      <c r="M137" s="24">
        <f t="shared" si="47"/>
        <v>27600.833999999999</v>
      </c>
      <c r="N137" s="24">
        <f t="shared" si="47"/>
        <v>30873.614000000001</v>
      </c>
      <c r="O137" s="25">
        <f>SUM(C137:N137)</f>
        <v>284138.58400000003</v>
      </c>
      <c r="P137" s="1"/>
      <c r="Q137" s="1"/>
    </row>
    <row r="138" spans="1:17" ht="14.7" customHeight="1" x14ac:dyDescent="0.3">
      <c r="A138" s="174"/>
      <c r="B138" s="9" t="s">
        <v>19</v>
      </c>
      <c r="C138" s="24">
        <f t="shared" ref="C138:N138" si="48">C87+C36</f>
        <v>175559.595</v>
      </c>
      <c r="D138" s="24">
        <f>D87+D36</f>
        <v>167073.326</v>
      </c>
      <c r="E138" s="24">
        <f t="shared" si="48"/>
        <v>176251.49900000001</v>
      </c>
      <c r="F138" s="24">
        <f t="shared" si="48"/>
        <v>150644.28200000001</v>
      </c>
      <c r="G138" s="24">
        <f t="shared" si="48"/>
        <v>140851.503</v>
      </c>
      <c r="H138" s="24">
        <f t="shared" si="48"/>
        <v>153664.67600000001</v>
      </c>
      <c r="I138" s="24">
        <f t="shared" si="48"/>
        <v>169646.91200000001</v>
      </c>
      <c r="J138" s="24">
        <f t="shared" si="48"/>
        <v>170796.12299999999</v>
      </c>
      <c r="K138" s="24">
        <f t="shared" si="48"/>
        <v>173044.09100000001</v>
      </c>
      <c r="L138" s="24">
        <f t="shared" si="48"/>
        <v>159371.473</v>
      </c>
      <c r="M138" s="24">
        <f t="shared" si="48"/>
        <v>170915.99</v>
      </c>
      <c r="N138" s="24">
        <f t="shared" si="48"/>
        <v>176632.69200000001</v>
      </c>
      <c r="O138" s="25">
        <f>SUM(C138:N138)</f>
        <v>1984452.162</v>
      </c>
      <c r="P138" s="1"/>
      <c r="Q138" s="1"/>
    </row>
    <row r="139" spans="1:17" ht="14.7" customHeight="1" x14ac:dyDescent="0.3">
      <c r="A139" s="174"/>
      <c r="B139" s="9" t="s">
        <v>30</v>
      </c>
      <c r="C139" s="24">
        <f t="shared" ref="C139:N139" si="49">C88+C37</f>
        <v>7977.308</v>
      </c>
      <c r="D139" s="24">
        <f t="shared" si="49"/>
        <v>7223.4290000000001</v>
      </c>
      <c r="E139" s="24">
        <f t="shared" si="49"/>
        <v>6952.0329999999994</v>
      </c>
      <c r="F139" s="24">
        <f t="shared" si="49"/>
        <v>5979.9490000000005</v>
      </c>
      <c r="G139" s="24">
        <f t="shared" si="49"/>
        <v>6106.2080000000005</v>
      </c>
      <c r="H139" s="24">
        <f t="shared" si="49"/>
        <v>6147.4560000000001</v>
      </c>
      <c r="I139" s="24">
        <f t="shared" si="49"/>
        <v>6829.7420000000002</v>
      </c>
      <c r="J139" s="24">
        <f t="shared" si="49"/>
        <v>7512.4870000000001</v>
      </c>
      <c r="K139" s="24">
        <f t="shared" si="49"/>
        <v>6457.5410000000002</v>
      </c>
      <c r="L139" s="24">
        <f t="shared" si="49"/>
        <v>6399.3270000000002</v>
      </c>
      <c r="M139" s="24">
        <f t="shared" si="49"/>
        <v>7649.1090000000004</v>
      </c>
      <c r="N139" s="24">
        <f t="shared" si="49"/>
        <v>8462.6509999999998</v>
      </c>
      <c r="O139" s="25">
        <f>SUM(C139:N139)</f>
        <v>83697.239999999991</v>
      </c>
      <c r="P139" s="1"/>
      <c r="Q139" s="1"/>
    </row>
    <row r="140" spans="1:17" ht="14.7" customHeight="1" x14ac:dyDescent="0.3">
      <c r="A140" s="175"/>
      <c r="B140" s="111" t="s">
        <v>20</v>
      </c>
      <c r="C140" s="26">
        <f t="shared" ref="C140:O140" si="50">SUM(C136:C139)</f>
        <v>390690.49400000001</v>
      </c>
      <c r="D140" s="26">
        <f t="shared" si="50"/>
        <v>358759.98</v>
      </c>
      <c r="E140" s="26">
        <f t="shared" si="50"/>
        <v>361146.63900000002</v>
      </c>
      <c r="F140" s="26">
        <f t="shared" si="50"/>
        <v>316212.00100000005</v>
      </c>
      <c r="G140" s="26">
        <f t="shared" si="50"/>
        <v>307142.38099999994</v>
      </c>
      <c r="H140" s="26">
        <f t="shared" si="50"/>
        <v>318030.734</v>
      </c>
      <c r="I140" s="26">
        <f t="shared" si="50"/>
        <v>336764.02700000006</v>
      </c>
      <c r="J140" s="26">
        <f t="shared" si="50"/>
        <v>349124.11799999996</v>
      </c>
      <c r="K140" s="26">
        <f t="shared" si="50"/>
        <v>343683.03600000002</v>
      </c>
      <c r="L140" s="26">
        <f t="shared" si="50"/>
        <v>329701.91200000001</v>
      </c>
      <c r="M140" s="26">
        <f t="shared" si="50"/>
        <v>367514.16800000001</v>
      </c>
      <c r="N140" s="26">
        <f t="shared" si="50"/>
        <v>376365.57100000005</v>
      </c>
      <c r="O140" s="26">
        <f t="shared" si="50"/>
        <v>4155135.0610000007</v>
      </c>
      <c r="P140" s="1"/>
      <c r="Q140" s="1"/>
    </row>
    <row r="141" spans="1:17" ht="14.7" customHeight="1" x14ac:dyDescent="0.3">
      <c r="A141" s="21" t="s">
        <v>13</v>
      </c>
      <c r="B141" s="22" t="s">
        <v>14</v>
      </c>
      <c r="C141" s="27" t="s">
        <v>0</v>
      </c>
      <c r="D141" s="27" t="s">
        <v>1</v>
      </c>
      <c r="E141" s="27" t="s">
        <v>2</v>
      </c>
      <c r="F141" s="27" t="s">
        <v>3</v>
      </c>
      <c r="G141" s="27" t="s">
        <v>4</v>
      </c>
      <c r="H141" s="27" t="s">
        <v>5</v>
      </c>
      <c r="I141" s="27" t="s">
        <v>6</v>
      </c>
      <c r="J141" s="27" t="s">
        <v>7</v>
      </c>
      <c r="K141" s="27" t="s">
        <v>8</v>
      </c>
      <c r="L141" s="27" t="s">
        <v>9</v>
      </c>
      <c r="M141" s="27" t="s">
        <v>10</v>
      </c>
      <c r="N141" s="27" t="s">
        <v>11</v>
      </c>
      <c r="O141" s="28" t="s">
        <v>47</v>
      </c>
    </row>
    <row r="142" spans="1:17" ht="14.7" customHeight="1" x14ac:dyDescent="0.3">
      <c r="A142" s="173">
        <v>2025</v>
      </c>
      <c r="B142" s="9" t="s">
        <v>16</v>
      </c>
      <c r="C142" s="24">
        <f t="shared" ref="C142:F145" si="51">C40+C91</f>
        <v>194650.45559999999</v>
      </c>
      <c r="D142" s="24">
        <f t="shared" si="51"/>
        <v>158175.016</v>
      </c>
      <c r="E142" s="24">
        <f t="shared" si="51"/>
        <v>152202.99400000001</v>
      </c>
      <c r="F142" s="24">
        <f t="shared" si="51"/>
        <v>150395.61199999999</v>
      </c>
      <c r="G142" s="24">
        <f t="shared" ref="G142:M142" si="52">G91+G40</f>
        <v>146631.3768</v>
      </c>
      <c r="H142" s="24">
        <f t="shared" si="52"/>
        <v>133955.85738</v>
      </c>
      <c r="I142" s="24">
        <f t="shared" si="52"/>
        <v>140671.06919000001</v>
      </c>
      <c r="J142" s="24">
        <f t="shared" si="52"/>
        <v>152062.065</v>
      </c>
      <c r="K142" s="24">
        <f t="shared" si="52"/>
        <v>139018.90643</v>
      </c>
      <c r="L142" s="24">
        <f t="shared" si="52"/>
        <v>154633.79201</v>
      </c>
      <c r="M142" s="24">
        <f t="shared" si="52"/>
        <v>161186.76173999999</v>
      </c>
      <c r="N142" s="24">
        <f>N91+N40</f>
        <v>161561.92635999998</v>
      </c>
      <c r="O142" s="25">
        <f>SUM(C142:N142)</f>
        <v>1845145.8325099996</v>
      </c>
      <c r="P142" s="1"/>
      <c r="Q142" s="1"/>
    </row>
    <row r="143" spans="1:17" ht="14.7" customHeight="1" x14ac:dyDescent="0.3">
      <c r="A143" s="174"/>
      <c r="B143" s="9" t="s">
        <v>18</v>
      </c>
      <c r="C143" s="73">
        <f t="shared" si="51"/>
        <v>30517.355</v>
      </c>
      <c r="D143" s="73">
        <f t="shared" si="51"/>
        <v>27784.922999999999</v>
      </c>
      <c r="E143" s="73">
        <f t="shared" si="51"/>
        <v>26085.984</v>
      </c>
      <c r="F143" s="73">
        <f t="shared" si="51"/>
        <v>23140.237999999998</v>
      </c>
      <c r="G143" s="73">
        <f t="shared" ref="G143:M145" si="53">G92+G41</f>
        <v>22083.586000000003</v>
      </c>
      <c r="H143" s="73">
        <f t="shared" si="53"/>
        <v>17998.028000000002</v>
      </c>
      <c r="I143" s="73">
        <f t="shared" si="53"/>
        <v>17692.705999999998</v>
      </c>
      <c r="J143" s="73">
        <f t="shared" si="53"/>
        <v>18895.124</v>
      </c>
      <c r="K143" s="73">
        <f t="shared" si="53"/>
        <v>19243.251</v>
      </c>
      <c r="L143" s="73">
        <f t="shared" si="53"/>
        <v>24527.972000000002</v>
      </c>
      <c r="M143" s="24">
        <f t="shared" si="53"/>
        <v>27832.348999999998</v>
      </c>
      <c r="N143" s="24">
        <f>N92+N41</f>
        <v>28574.543000000001</v>
      </c>
      <c r="O143" s="74">
        <f>SUM(C143:N143)</f>
        <v>284376.05900000001</v>
      </c>
      <c r="P143" s="1"/>
      <c r="Q143" s="1"/>
    </row>
    <row r="144" spans="1:17" ht="14.7" customHeight="1" x14ac:dyDescent="0.3">
      <c r="A144" s="174"/>
      <c r="B144" s="9" t="s">
        <v>19</v>
      </c>
      <c r="C144" s="24">
        <f t="shared" si="51"/>
        <v>178113.91800000001</v>
      </c>
      <c r="D144" s="24">
        <f t="shared" si="51"/>
        <v>164404.19899999999</v>
      </c>
      <c r="E144" s="24">
        <f t="shared" si="51"/>
        <v>177945.37400000001</v>
      </c>
      <c r="F144" s="24">
        <f t="shared" si="51"/>
        <v>145656.97500000001</v>
      </c>
      <c r="G144" s="24">
        <f t="shared" si="53"/>
        <v>137119.53899999999</v>
      </c>
      <c r="H144" s="24">
        <f t="shared" si="53"/>
        <v>141631.32200000001</v>
      </c>
      <c r="I144" s="24">
        <f t="shared" si="53"/>
        <v>156443.91500000001</v>
      </c>
      <c r="J144" s="24">
        <f t="shared" si="53"/>
        <v>174853.008</v>
      </c>
      <c r="K144" s="24">
        <f t="shared" si="53"/>
        <v>152069.89799999999</v>
      </c>
      <c r="L144" s="24">
        <f t="shared" si="53"/>
        <v>157006.76500000001</v>
      </c>
      <c r="M144" s="24">
        <f t="shared" si="53"/>
        <v>164462.75099999999</v>
      </c>
      <c r="N144" s="24">
        <f>N93+N42</f>
        <v>169745.56199999998</v>
      </c>
      <c r="O144" s="25">
        <f>SUM(C144:N144)</f>
        <v>1919453.226</v>
      </c>
      <c r="P144" s="1"/>
      <c r="Q144" s="1"/>
    </row>
    <row r="145" spans="1:17" ht="14.7" customHeight="1" x14ac:dyDescent="0.3">
      <c r="A145" s="174"/>
      <c r="B145" s="9" t="s">
        <v>30</v>
      </c>
      <c r="C145" s="24">
        <f t="shared" si="51"/>
        <v>8444.5159999999996</v>
      </c>
      <c r="D145" s="24">
        <f t="shared" si="51"/>
        <v>7685.1840000000002</v>
      </c>
      <c r="E145" s="24">
        <f t="shared" si="51"/>
        <v>7181.2129999999997</v>
      </c>
      <c r="F145" s="24">
        <f t="shared" si="51"/>
        <v>6372.4989999999998</v>
      </c>
      <c r="G145" s="24">
        <f t="shared" si="53"/>
        <v>6053.4210000000003</v>
      </c>
      <c r="H145" s="24">
        <f t="shared" si="53"/>
        <v>5949.27</v>
      </c>
      <c r="I145" s="24">
        <f t="shared" si="53"/>
        <v>6755.15</v>
      </c>
      <c r="J145" s="24">
        <f t="shared" si="53"/>
        <v>7018.6129999999994</v>
      </c>
      <c r="K145" s="24">
        <f t="shared" si="53"/>
        <v>6184.9009999999998</v>
      </c>
      <c r="L145" s="24">
        <f t="shared" si="53"/>
        <v>6930.7289999999994</v>
      </c>
      <c r="M145" s="24">
        <f t="shared" si="53"/>
        <v>7260.6309999999994</v>
      </c>
      <c r="N145" s="24">
        <f>N94+N43</f>
        <v>8123.9770000000008</v>
      </c>
      <c r="O145" s="25">
        <f>SUM(C145:N145)</f>
        <v>83960.103999999992</v>
      </c>
      <c r="P145" s="1"/>
      <c r="Q145" s="1"/>
    </row>
    <row r="146" spans="1:17" ht="14.7" customHeight="1" x14ac:dyDescent="0.3">
      <c r="A146" s="175"/>
      <c r="B146" s="111" t="s">
        <v>20</v>
      </c>
      <c r="C146" s="26">
        <f>SUM(C142:C145)</f>
        <v>411726.24460000003</v>
      </c>
      <c r="D146" s="26">
        <f>SUM(D142:D145)</f>
        <v>358049.32200000004</v>
      </c>
      <c r="E146" s="26">
        <f>SUM(E142:E145)</f>
        <v>363415.565</v>
      </c>
      <c r="F146" s="26">
        <f>SUM(F142:F145)</f>
        <v>325565.32399999996</v>
      </c>
      <c r="G146" s="41">
        <f t="shared" ref="G146:N146" si="54">G95+G44</f>
        <v>311887.9228</v>
      </c>
      <c r="H146" s="41">
        <f t="shared" si="54"/>
        <v>299534.47738</v>
      </c>
      <c r="I146" s="41">
        <f t="shared" si="54"/>
        <v>321562.84019000002</v>
      </c>
      <c r="J146" s="41">
        <f t="shared" si="54"/>
        <v>352828.81</v>
      </c>
      <c r="K146" s="41">
        <f t="shared" si="54"/>
        <v>316516.95643000002</v>
      </c>
      <c r="L146" s="41">
        <f t="shared" si="54"/>
        <v>343099.25800999999</v>
      </c>
      <c r="M146" s="41">
        <f t="shared" si="54"/>
        <v>360742.49273999996</v>
      </c>
      <c r="N146" s="41">
        <f t="shared" si="54"/>
        <v>368006.00835999998</v>
      </c>
      <c r="O146" s="26">
        <f>SUM(O142:O145)</f>
        <v>4132935.2215099991</v>
      </c>
      <c r="P146" s="1"/>
      <c r="Q146" s="1"/>
    </row>
    <row r="147" spans="1:17" ht="14.7" customHeight="1" x14ac:dyDescent="0.3">
      <c r="A147" s="21" t="s">
        <v>13</v>
      </c>
      <c r="B147" s="22" t="s">
        <v>14</v>
      </c>
      <c r="C147" s="27" t="s">
        <v>0</v>
      </c>
      <c r="D147" s="27" t="s">
        <v>1</v>
      </c>
      <c r="E147" s="27" t="s">
        <v>2</v>
      </c>
      <c r="F147" s="27" t="s">
        <v>3</v>
      </c>
      <c r="G147" s="27" t="s">
        <v>4</v>
      </c>
      <c r="H147" s="27" t="s">
        <v>5</v>
      </c>
      <c r="I147" s="27" t="s">
        <v>6</v>
      </c>
      <c r="J147" s="27" t="s">
        <v>7</v>
      </c>
      <c r="K147" s="27" t="s">
        <v>8</v>
      </c>
      <c r="L147" s="27" t="s">
        <v>9</v>
      </c>
      <c r="M147" s="27" t="s">
        <v>10</v>
      </c>
      <c r="N147" s="27" t="s">
        <v>11</v>
      </c>
      <c r="O147" s="28" t="s">
        <v>59</v>
      </c>
      <c r="P147" s="1"/>
      <c r="Q147" s="1"/>
    </row>
    <row r="148" spans="1:17" ht="14.7" customHeight="1" x14ac:dyDescent="0.3">
      <c r="A148" s="173">
        <v>2026</v>
      </c>
      <c r="B148" s="54" t="s">
        <v>16</v>
      </c>
      <c r="C148" s="24">
        <f>C97+C46</f>
        <v>204886.4988</v>
      </c>
      <c r="D148" s="24">
        <f>D97+D46</f>
        <v>175849.50631999999</v>
      </c>
      <c r="E148" s="24"/>
      <c r="F148" s="24"/>
      <c r="G148" s="24"/>
      <c r="H148" s="24"/>
      <c r="I148" s="24"/>
      <c r="J148" s="24"/>
      <c r="K148" s="24"/>
      <c r="L148" s="24"/>
      <c r="M148" s="24"/>
      <c r="N148" s="24"/>
      <c r="O148" s="25">
        <f>SUM(C148:N148)</f>
        <v>380736.00511999999</v>
      </c>
      <c r="P148" s="1"/>
      <c r="Q148" s="1"/>
    </row>
    <row r="149" spans="1:17" ht="14.7" customHeight="1" x14ac:dyDescent="0.3">
      <c r="A149" s="174"/>
      <c r="B149" s="54" t="s">
        <v>18</v>
      </c>
      <c r="C149" s="24">
        <f t="shared" ref="C149:D152" si="55">C98+C47</f>
        <v>33472.755000000005</v>
      </c>
      <c r="D149" s="24">
        <f t="shared" si="55"/>
        <v>30871.381000000001</v>
      </c>
      <c r="E149" s="73"/>
      <c r="F149" s="73"/>
      <c r="G149" s="73"/>
      <c r="H149" s="73"/>
      <c r="I149" s="73"/>
      <c r="J149" s="73"/>
      <c r="K149" s="73"/>
      <c r="L149" s="73"/>
      <c r="M149" s="24"/>
      <c r="N149" s="24"/>
      <c r="O149" s="25">
        <f t="shared" ref="O149:O152" si="56">SUM(C149:N149)</f>
        <v>64344.136000000006</v>
      </c>
      <c r="P149" s="1"/>
      <c r="Q149" s="1"/>
    </row>
    <row r="150" spans="1:17" ht="14.7" customHeight="1" x14ac:dyDescent="0.3">
      <c r="A150" s="174"/>
      <c r="B150" s="54" t="s">
        <v>19</v>
      </c>
      <c r="C150" s="24">
        <f t="shared" si="55"/>
        <v>190601.80300000001</v>
      </c>
      <c r="D150" s="24">
        <f t="shared" si="55"/>
        <v>181752.47000000003</v>
      </c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5">
        <f t="shared" si="56"/>
        <v>372354.27300000004</v>
      </c>
      <c r="P150" s="1"/>
      <c r="Q150" s="1"/>
    </row>
    <row r="151" spans="1:17" ht="14.7" customHeight="1" x14ac:dyDescent="0.3">
      <c r="A151" s="174"/>
      <c r="B151" s="54" t="s">
        <v>30</v>
      </c>
      <c r="C151" s="24">
        <f t="shared" si="55"/>
        <v>9902.9609999999993</v>
      </c>
      <c r="D151" s="24">
        <f t="shared" si="55"/>
        <v>9041.7799999999988</v>
      </c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5">
        <f t="shared" si="56"/>
        <v>18944.740999999998</v>
      </c>
      <c r="P151" s="1"/>
      <c r="Q151" s="1"/>
    </row>
    <row r="152" spans="1:17" ht="14.4" customHeight="1" x14ac:dyDescent="0.3">
      <c r="A152" s="175"/>
      <c r="B152" s="110" t="s">
        <v>20</v>
      </c>
      <c r="C152" s="26">
        <f t="shared" si="55"/>
        <v>438864.01779999997</v>
      </c>
      <c r="D152" s="26">
        <f t="shared" si="55"/>
        <v>397515.13732000004</v>
      </c>
      <c r="E152" s="26"/>
      <c r="F152" s="26"/>
      <c r="G152" s="41"/>
      <c r="H152" s="41"/>
      <c r="I152" s="41"/>
      <c r="J152" s="41"/>
      <c r="K152" s="41"/>
      <c r="L152" s="41"/>
      <c r="M152" s="41"/>
      <c r="N152" s="41"/>
      <c r="O152" s="26">
        <f t="shared" si="56"/>
        <v>836379.15512000001</v>
      </c>
      <c r="P152" s="1"/>
      <c r="Q152" s="1"/>
    </row>
    <row r="153" spans="1:17" ht="14.7" customHeight="1" x14ac:dyDescent="0.3">
      <c r="A153" s="69"/>
      <c r="B153" s="55"/>
      <c r="C153" s="70"/>
      <c r="D153" s="70"/>
      <c r="E153" s="70"/>
      <c r="F153" s="70"/>
      <c r="G153" s="71"/>
      <c r="H153" s="71"/>
      <c r="I153" s="71"/>
      <c r="J153" s="71"/>
      <c r="K153" s="71"/>
      <c r="L153" s="71"/>
      <c r="M153" s="72"/>
      <c r="N153" s="72"/>
      <c r="O153" s="70"/>
      <c r="P153" s="1"/>
      <c r="Q153" s="1"/>
    </row>
    <row r="154" spans="1:17" ht="14.7" customHeight="1" x14ac:dyDescent="0.3">
      <c r="B154" s="1"/>
      <c r="K154" s="3"/>
      <c r="L154" s="3"/>
      <c r="O154" s="1"/>
      <c r="P154" s="1"/>
      <c r="Q154" s="1"/>
    </row>
    <row r="155" spans="1:17" ht="14.7" customHeight="1" x14ac:dyDescent="0.3">
      <c r="A155" s="176" t="s">
        <v>41</v>
      </c>
      <c r="B155" s="177"/>
      <c r="C155" s="177"/>
      <c r="D155" s="177"/>
      <c r="E155" s="177"/>
      <c r="F155" s="177"/>
      <c r="G155" s="177"/>
      <c r="H155" s="177"/>
      <c r="I155" s="177"/>
      <c r="J155" s="177"/>
      <c r="K155" s="177"/>
      <c r="L155" s="177"/>
      <c r="M155" s="177"/>
      <c r="N155" s="177"/>
      <c r="O155" s="178"/>
      <c r="P155" s="1"/>
      <c r="Q155" s="1"/>
    </row>
    <row r="156" spans="1:17" ht="14.7" customHeight="1" x14ac:dyDescent="0.3">
      <c r="A156" s="21" t="s">
        <v>13</v>
      </c>
      <c r="B156" s="22" t="s">
        <v>14</v>
      </c>
      <c r="C156" s="21" t="s">
        <v>0</v>
      </c>
      <c r="D156" s="21" t="s">
        <v>1</v>
      </c>
      <c r="E156" s="21" t="s">
        <v>2</v>
      </c>
      <c r="F156" s="21" t="s">
        <v>3</v>
      </c>
      <c r="G156" s="21" t="s">
        <v>4</v>
      </c>
      <c r="H156" s="21" t="s">
        <v>5</v>
      </c>
      <c r="I156" s="21" t="s">
        <v>6</v>
      </c>
      <c r="J156" s="21" t="s">
        <v>7</v>
      </c>
      <c r="K156" s="21" t="s">
        <v>8</v>
      </c>
      <c r="L156" s="21" t="s">
        <v>9</v>
      </c>
      <c r="M156" s="21" t="s">
        <v>10</v>
      </c>
      <c r="N156" s="21" t="s">
        <v>11</v>
      </c>
      <c r="O156" s="23" t="s">
        <v>47</v>
      </c>
      <c r="P156" s="1"/>
      <c r="Q156" s="1"/>
    </row>
    <row r="157" spans="1:17" ht="14.7" customHeight="1" x14ac:dyDescent="0.3">
      <c r="A157" s="188" t="s">
        <v>54</v>
      </c>
      <c r="B157" s="9" t="s">
        <v>16</v>
      </c>
      <c r="C157" s="30">
        <f t="shared" ref="C157:O157" si="57">C142/C136-1</f>
        <v>0.10196211410469691</v>
      </c>
      <c r="D157" s="30">
        <f t="shared" si="57"/>
        <v>1.7696582044740783E-2</v>
      </c>
      <c r="E157" s="30">
        <f t="shared" si="57"/>
        <v>8.0529727907416859E-3</v>
      </c>
      <c r="F157" s="30">
        <f t="shared" si="57"/>
        <v>0.10084074480373362</v>
      </c>
      <c r="G157" s="30">
        <f t="shared" si="57"/>
        <v>4.8569281660770569E-2</v>
      </c>
      <c r="H157" s="30">
        <f t="shared" si="57"/>
        <v>-4.2633059913334104E-2</v>
      </c>
      <c r="I157" s="30">
        <f t="shared" si="57"/>
        <v>-1.6186946879933051E-2</v>
      </c>
      <c r="J157" s="30">
        <f t="shared" si="57"/>
        <v>-6.2661424525167764E-4</v>
      </c>
      <c r="K157" s="30">
        <f t="shared" si="57"/>
        <v>-3.8854914250001316E-2</v>
      </c>
      <c r="L157" s="30">
        <f t="shared" si="57"/>
        <v>8.9818897726419156E-2</v>
      </c>
      <c r="M157" s="30">
        <f t="shared" si="57"/>
        <v>-1.000774876775079E-3</v>
      </c>
      <c r="N157" s="30">
        <f t="shared" si="57"/>
        <v>7.2651930171043766E-3</v>
      </c>
      <c r="O157" s="30">
        <f t="shared" si="57"/>
        <v>2.346219937151317E-2</v>
      </c>
      <c r="P157" s="1"/>
      <c r="Q157" s="1"/>
    </row>
    <row r="158" spans="1:17" ht="14.7" customHeight="1" x14ac:dyDescent="0.3">
      <c r="A158" s="188"/>
      <c r="B158" s="9" t="s">
        <v>18</v>
      </c>
      <c r="C158" s="30">
        <f t="shared" ref="C158:O158" si="58">C143/C137-1</f>
        <v>1.1942172487633407E-4</v>
      </c>
      <c r="D158" s="30">
        <f t="shared" si="58"/>
        <v>-4.3175808331862853E-2</v>
      </c>
      <c r="E158" s="30">
        <f t="shared" si="58"/>
        <v>-3.2275698983321277E-2</v>
      </c>
      <c r="F158" s="30">
        <f t="shared" si="58"/>
        <v>7.4593017185928812E-3</v>
      </c>
      <c r="G158" s="30">
        <f t="shared" si="58"/>
        <v>8.5444740861675861E-2</v>
      </c>
      <c r="H158" s="30">
        <f t="shared" si="58"/>
        <v>-1.6365697154236192E-2</v>
      </c>
      <c r="I158" s="30">
        <f t="shared" si="58"/>
        <v>2.2593135374785023E-2</v>
      </c>
      <c r="J158" s="30">
        <f t="shared" si="58"/>
        <v>1.2703598582041842E-2</v>
      </c>
      <c r="K158" s="30">
        <f t="shared" si="58"/>
        <v>-1.5316154970012041E-2</v>
      </c>
      <c r="L158" s="30">
        <f t="shared" si="58"/>
        <v>0.11279992222006019</v>
      </c>
      <c r="M158" s="30">
        <f t="shared" si="58"/>
        <v>8.3879711750738384E-3</v>
      </c>
      <c r="N158" s="30">
        <f t="shared" si="58"/>
        <v>-7.4467180939685296E-2</v>
      </c>
      <c r="O158" s="30">
        <f t="shared" si="58"/>
        <v>8.3577174439630753E-4</v>
      </c>
      <c r="P158" s="1"/>
      <c r="Q158" s="1"/>
    </row>
    <row r="159" spans="1:17" ht="14.7" customHeight="1" x14ac:dyDescent="0.3">
      <c r="A159" s="188"/>
      <c r="B159" s="9" t="s">
        <v>19</v>
      </c>
      <c r="C159" s="30">
        <f t="shared" ref="C159:O159" si="59">C144/C138-1</f>
        <v>1.4549606360165113E-2</v>
      </c>
      <c r="D159" s="30">
        <f t="shared" si="59"/>
        <v>-1.597578179535375E-2</v>
      </c>
      <c r="E159" s="30">
        <f t="shared" si="59"/>
        <v>9.6105565604296395E-3</v>
      </c>
      <c r="F159" s="30">
        <f t="shared" si="59"/>
        <v>-3.3106513793865755E-2</v>
      </c>
      <c r="G159" s="30">
        <f t="shared" si="59"/>
        <v>-2.6495734305369889E-2</v>
      </c>
      <c r="H159" s="30">
        <f t="shared" si="59"/>
        <v>-7.8309174972652773E-2</v>
      </c>
      <c r="I159" s="30">
        <f t="shared" si="59"/>
        <v>-7.7826332612526472E-2</v>
      </c>
      <c r="J159" s="30">
        <f t="shared" si="59"/>
        <v>2.3752793264516958E-2</v>
      </c>
      <c r="K159" s="30">
        <f t="shared" si="59"/>
        <v>-0.12120721880066987</v>
      </c>
      <c r="L159" s="30">
        <f t="shared" si="59"/>
        <v>-1.4837711890885119E-2</v>
      </c>
      <c r="M159" s="30">
        <f t="shared" si="59"/>
        <v>-3.7756789168760685E-2</v>
      </c>
      <c r="N159" s="30">
        <f t="shared" si="59"/>
        <v>-3.8991253102795054E-2</v>
      </c>
      <c r="O159" s="30">
        <f t="shared" si="59"/>
        <v>-3.2754095686787332E-2</v>
      </c>
      <c r="P159" s="1"/>
      <c r="Q159" s="1"/>
    </row>
    <row r="160" spans="1:17" ht="14.7" customHeight="1" x14ac:dyDescent="0.3">
      <c r="A160" s="188"/>
      <c r="B160" s="9" t="s">
        <v>30</v>
      </c>
      <c r="C160" s="30">
        <f t="shared" ref="C160:O160" si="60">C145/C139-1</f>
        <v>5.8567125651911578E-2</v>
      </c>
      <c r="D160" s="30">
        <f t="shared" si="60"/>
        <v>6.3924626378967675E-2</v>
      </c>
      <c r="E160" s="30">
        <f t="shared" si="60"/>
        <v>3.2965896450721788E-2</v>
      </c>
      <c r="F160" s="30">
        <f t="shared" si="60"/>
        <v>6.5644372552341013E-2</v>
      </c>
      <c r="G160" s="30">
        <f t="shared" si="60"/>
        <v>-8.6448086930547285E-3</v>
      </c>
      <c r="H160" s="30">
        <f t="shared" si="60"/>
        <v>-3.2238701667811842E-2</v>
      </c>
      <c r="I160" s="30">
        <f t="shared" si="60"/>
        <v>-1.0921642428074252E-2</v>
      </c>
      <c r="J160" s="30">
        <f t="shared" si="60"/>
        <v>-6.5740413261280994E-2</v>
      </c>
      <c r="K160" s="30">
        <f t="shared" si="60"/>
        <v>-4.2220405569240671E-2</v>
      </c>
      <c r="L160" s="30">
        <f t="shared" si="60"/>
        <v>8.3040294705990059E-2</v>
      </c>
      <c r="M160" s="30">
        <f t="shared" si="60"/>
        <v>-5.0787353141392155E-2</v>
      </c>
      <c r="N160" s="30">
        <f t="shared" si="60"/>
        <v>-4.0019847208634607E-2</v>
      </c>
      <c r="O160" s="30">
        <f t="shared" si="60"/>
        <v>3.1406531445958841E-3</v>
      </c>
      <c r="P160" s="1"/>
      <c r="Q160" s="1"/>
    </row>
    <row r="161" spans="1:17" ht="14.7" customHeight="1" x14ac:dyDescent="0.3">
      <c r="A161" s="188"/>
      <c r="B161" s="111" t="s">
        <v>20</v>
      </c>
      <c r="C161" s="32">
        <f t="shared" ref="C161:O161" si="61">C146/C140-1</f>
        <v>5.3842494053617962E-2</v>
      </c>
      <c r="D161" s="32">
        <f t="shared" si="61"/>
        <v>-1.9808731174528749E-3</v>
      </c>
      <c r="E161" s="32">
        <f t="shared" si="61"/>
        <v>6.2825615829695813E-3</v>
      </c>
      <c r="F161" s="32">
        <f t="shared" si="61"/>
        <v>2.9579278997699854E-2</v>
      </c>
      <c r="G161" s="32">
        <f t="shared" si="61"/>
        <v>1.5450625161364639E-2</v>
      </c>
      <c r="H161" s="32">
        <f t="shared" si="61"/>
        <v>-5.8158708082596822E-2</v>
      </c>
      <c r="I161" s="32">
        <f t="shared" si="61"/>
        <v>-4.5138986326470176E-2</v>
      </c>
      <c r="J161" s="32">
        <f t="shared" si="61"/>
        <v>1.0611389500166268E-2</v>
      </c>
      <c r="K161" s="32">
        <f t="shared" si="61"/>
        <v>-7.9043993227527198E-2</v>
      </c>
      <c r="L161" s="32">
        <f t="shared" si="61"/>
        <v>4.0634723434664233E-2</v>
      </c>
      <c r="M161" s="32">
        <f t="shared" si="61"/>
        <v>-1.8425616886693863E-2</v>
      </c>
      <c r="N161" s="32">
        <f t="shared" si="61"/>
        <v>-2.2211284145329246E-2</v>
      </c>
      <c r="O161" s="32">
        <f t="shared" si="61"/>
        <v>-5.3427479887161455E-3</v>
      </c>
      <c r="P161" s="1"/>
      <c r="Q161" s="1"/>
    </row>
    <row r="162" spans="1:17" ht="14.7" customHeight="1" x14ac:dyDescent="0.3">
      <c r="A162" s="226"/>
      <c r="B162" s="226"/>
      <c r="C162" s="226"/>
      <c r="D162" s="226"/>
      <c r="E162" s="226"/>
      <c r="F162" s="226"/>
      <c r="G162" s="226"/>
      <c r="H162" s="226"/>
      <c r="I162" s="226"/>
      <c r="J162" s="226"/>
      <c r="K162" s="226"/>
      <c r="L162" s="226"/>
      <c r="M162" s="226"/>
      <c r="N162" s="226"/>
      <c r="O162" s="226"/>
      <c r="P162" s="1"/>
      <c r="Q162" s="1"/>
    </row>
    <row r="163" spans="1:17" ht="14.7" customHeight="1" x14ac:dyDescent="0.3">
      <c r="A163" s="176" t="s">
        <v>41</v>
      </c>
      <c r="B163" s="177"/>
      <c r="C163" s="177"/>
      <c r="D163" s="177"/>
      <c r="E163" s="177"/>
      <c r="F163" s="177"/>
      <c r="G163" s="177"/>
      <c r="H163" s="177"/>
      <c r="I163" s="177"/>
      <c r="J163" s="177"/>
      <c r="K163" s="177"/>
      <c r="L163" s="177"/>
      <c r="M163" s="177"/>
      <c r="N163" s="177"/>
      <c r="O163" s="178"/>
      <c r="P163" s="1"/>
      <c r="Q163" s="1"/>
    </row>
    <row r="164" spans="1:17" ht="14.7" customHeight="1" x14ac:dyDescent="0.3">
      <c r="A164" s="21" t="s">
        <v>13</v>
      </c>
      <c r="B164" s="22" t="s">
        <v>14</v>
      </c>
      <c r="C164" s="21" t="s">
        <v>0</v>
      </c>
      <c r="D164" s="21" t="s">
        <v>1</v>
      </c>
      <c r="E164" s="21" t="s">
        <v>2</v>
      </c>
      <c r="F164" s="21" t="s">
        <v>3</v>
      </c>
      <c r="G164" s="21" t="s">
        <v>4</v>
      </c>
      <c r="H164" s="21" t="s">
        <v>5</v>
      </c>
      <c r="I164" s="21" t="s">
        <v>6</v>
      </c>
      <c r="J164" s="21" t="s">
        <v>7</v>
      </c>
      <c r="K164" s="21" t="s">
        <v>8</v>
      </c>
      <c r="L164" s="21" t="s">
        <v>9</v>
      </c>
      <c r="M164" s="21" t="s">
        <v>10</v>
      </c>
      <c r="N164" s="21" t="s">
        <v>11</v>
      </c>
      <c r="O164" s="23" t="s">
        <v>59</v>
      </c>
      <c r="P164" s="1"/>
      <c r="Q164" s="1"/>
    </row>
    <row r="165" spans="1:17" ht="12.6" customHeight="1" x14ac:dyDescent="0.3">
      <c r="A165" s="173" t="s">
        <v>62</v>
      </c>
      <c r="B165" s="9" t="s">
        <v>16</v>
      </c>
      <c r="C165" s="30">
        <f t="shared" ref="C165:D165" si="62">C148/C142-1</f>
        <v>5.2586792917838077E-2</v>
      </c>
      <c r="D165" s="30">
        <f t="shared" si="62"/>
        <v>0.11174008871287211</v>
      </c>
      <c r="E165" s="30"/>
      <c r="F165" s="30"/>
      <c r="G165" s="30"/>
      <c r="H165" s="30"/>
      <c r="I165" s="30"/>
      <c r="J165" s="30"/>
      <c r="K165" s="30"/>
      <c r="L165" s="30"/>
      <c r="M165" s="30"/>
      <c r="N165" s="30"/>
      <c r="O165" s="30"/>
      <c r="P165" s="1"/>
      <c r="Q165" s="1"/>
    </row>
    <row r="166" spans="1:17" ht="14.7" customHeight="1" x14ac:dyDescent="0.3">
      <c r="A166" s="174"/>
      <c r="B166" s="9" t="s">
        <v>18</v>
      </c>
      <c r="C166" s="30">
        <f t="shared" ref="C166:D169" si="63">C149/C143-1</f>
        <v>9.6843255255902871E-2</v>
      </c>
      <c r="D166" s="30">
        <f t="shared" si="63"/>
        <v>0.11108391410694218</v>
      </c>
      <c r="E166" s="30"/>
      <c r="F166" s="30"/>
      <c r="G166" s="30"/>
      <c r="H166" s="30"/>
      <c r="I166" s="30"/>
      <c r="J166" s="30"/>
      <c r="K166" s="30"/>
      <c r="L166" s="30"/>
      <c r="M166" s="30"/>
      <c r="N166" s="30"/>
      <c r="O166" s="30"/>
      <c r="P166" s="1"/>
      <c r="Q166" s="1"/>
    </row>
    <row r="167" spans="1:17" ht="14.7" customHeight="1" x14ac:dyDescent="0.3">
      <c r="A167" s="174"/>
      <c r="B167" s="9" t="s">
        <v>19</v>
      </c>
      <c r="C167" s="30">
        <f t="shared" si="63"/>
        <v>7.0111786547753185E-2</v>
      </c>
      <c r="D167" s="30">
        <f t="shared" si="63"/>
        <v>0.10552206759633953</v>
      </c>
      <c r="E167" s="30"/>
      <c r="F167" s="30"/>
      <c r="G167" s="30"/>
      <c r="H167" s="30"/>
      <c r="I167" s="30"/>
      <c r="J167" s="30"/>
      <c r="K167" s="30"/>
      <c r="L167" s="30"/>
      <c r="M167" s="30"/>
      <c r="N167" s="30"/>
      <c r="O167" s="30"/>
      <c r="P167" s="1"/>
      <c r="Q167" s="1"/>
    </row>
    <row r="168" spans="1:17" ht="19.8" customHeight="1" x14ac:dyDescent="0.3">
      <c r="A168" s="174"/>
      <c r="B168" s="9" t="s">
        <v>30</v>
      </c>
      <c r="C168" s="30">
        <f t="shared" si="63"/>
        <v>0.17270912862264698</v>
      </c>
      <c r="D168" s="30">
        <f t="shared" si="63"/>
        <v>0.17652095252371303</v>
      </c>
      <c r="E168" s="30"/>
      <c r="F168" s="30"/>
      <c r="G168" s="30"/>
      <c r="H168" s="30"/>
      <c r="I168" s="30"/>
      <c r="J168" s="30"/>
      <c r="K168" s="30"/>
      <c r="L168" s="30"/>
      <c r="M168" s="30"/>
      <c r="N168" s="30"/>
      <c r="O168" s="30"/>
      <c r="P168" s="1"/>
      <c r="Q168" s="1"/>
    </row>
    <row r="169" spans="1:17" ht="14.7" customHeight="1" x14ac:dyDescent="0.3">
      <c r="A169" s="175"/>
      <c r="B169" s="111" t="s">
        <v>20</v>
      </c>
      <c r="C169" s="32">
        <f t="shared" si="63"/>
        <v>6.5912177219513479E-2</v>
      </c>
      <c r="D169" s="32">
        <f t="shared" si="63"/>
        <v>0.11022452186070608</v>
      </c>
      <c r="E169" s="32"/>
      <c r="F169" s="32"/>
      <c r="G169" s="32"/>
      <c r="H169" s="32"/>
      <c r="I169" s="32"/>
      <c r="J169" s="32"/>
      <c r="K169" s="32"/>
      <c r="L169" s="32"/>
      <c r="M169" s="32"/>
      <c r="N169" s="32"/>
      <c r="O169" s="32"/>
      <c r="P169" s="1"/>
      <c r="Q169" s="1"/>
    </row>
    <row r="170" spans="1:17" ht="14.7" customHeight="1" x14ac:dyDescent="0.3">
      <c r="B170" s="1"/>
      <c r="O170" s="1"/>
      <c r="P170" s="1"/>
      <c r="Q170" s="1"/>
    </row>
    <row r="171" spans="1:17" ht="14.7" customHeight="1" x14ac:dyDescent="0.3">
      <c r="B171" s="1"/>
      <c r="O171" s="1"/>
      <c r="P171" s="1"/>
      <c r="Q171" s="1"/>
    </row>
    <row r="172" spans="1:17" ht="14.7" customHeight="1" x14ac:dyDescent="0.3">
      <c r="B172" s="1"/>
      <c r="O172" s="1"/>
      <c r="P172" s="1"/>
      <c r="Q172" s="1"/>
    </row>
    <row r="173" spans="1:17" ht="14.7" customHeight="1" x14ac:dyDescent="0.3">
      <c r="B173" s="220" t="s">
        <v>63</v>
      </c>
      <c r="C173" s="221"/>
      <c r="D173" s="221"/>
      <c r="E173" s="221"/>
      <c r="F173" s="221"/>
      <c r="G173" s="221"/>
      <c r="H173" s="221"/>
      <c r="I173" s="221"/>
      <c r="J173" s="221"/>
      <c r="K173" s="221"/>
      <c r="L173" s="221"/>
      <c r="M173" s="221"/>
      <c r="N173" s="221"/>
      <c r="O173" s="222"/>
      <c r="P173" s="1"/>
      <c r="Q173" s="1"/>
    </row>
    <row r="174" spans="1:17" ht="14.7" customHeight="1" x14ac:dyDescent="0.3">
      <c r="B174" s="223"/>
      <c r="C174" s="224"/>
      <c r="D174" s="224"/>
      <c r="E174" s="224"/>
      <c r="F174" s="224"/>
      <c r="G174" s="224"/>
      <c r="H174" s="224"/>
      <c r="I174" s="224"/>
      <c r="J174" s="224"/>
      <c r="K174" s="224"/>
      <c r="L174" s="224"/>
      <c r="M174" s="224"/>
      <c r="N174" s="224"/>
      <c r="O174" s="225"/>
      <c r="P174" s="1"/>
      <c r="Q174" s="1"/>
    </row>
    <row r="175" spans="1:17" ht="14.7" customHeight="1" x14ac:dyDescent="0.3">
      <c r="B175" s="14" t="s">
        <v>14</v>
      </c>
      <c r="C175" s="14" t="s">
        <v>0</v>
      </c>
      <c r="D175" s="14" t="s">
        <v>1</v>
      </c>
      <c r="E175" s="14" t="s">
        <v>2</v>
      </c>
      <c r="F175" s="14" t="s">
        <v>3</v>
      </c>
      <c r="G175" s="14" t="s">
        <v>4</v>
      </c>
      <c r="H175" s="14" t="s">
        <v>5</v>
      </c>
      <c r="I175" s="14" t="s">
        <v>6</v>
      </c>
      <c r="J175" s="14" t="s">
        <v>7</v>
      </c>
      <c r="K175" s="61" t="s">
        <v>8</v>
      </c>
      <c r="L175" s="61" t="s">
        <v>9</v>
      </c>
      <c r="M175" s="61" t="s">
        <v>10</v>
      </c>
      <c r="N175" s="61" t="s">
        <v>11</v>
      </c>
      <c r="O175" s="66" t="s">
        <v>59</v>
      </c>
      <c r="P175" s="1"/>
      <c r="Q175" s="1"/>
    </row>
    <row r="176" spans="1:17" ht="14.7" customHeight="1" x14ac:dyDescent="0.3">
      <c r="B176" s="196" t="s">
        <v>29</v>
      </c>
      <c r="C176" s="197"/>
      <c r="D176" s="197"/>
      <c r="E176" s="197"/>
      <c r="F176" s="197"/>
      <c r="G176" s="197"/>
      <c r="H176" s="197"/>
      <c r="I176" s="197"/>
      <c r="J176" s="197"/>
      <c r="K176" s="197"/>
      <c r="L176" s="197"/>
      <c r="M176" s="197"/>
      <c r="N176" s="197"/>
      <c r="O176" s="198"/>
      <c r="P176" s="1"/>
      <c r="Q176" s="1"/>
    </row>
    <row r="177" spans="2:17" ht="14.7" customHeight="1" x14ac:dyDescent="0.3">
      <c r="B177" s="9" t="s">
        <v>16</v>
      </c>
      <c r="C177" s="24">
        <f>C46</f>
        <v>150857.24299999999</v>
      </c>
      <c r="D177" s="24">
        <f>D46</f>
        <v>130777.95699999999</v>
      </c>
      <c r="E177" s="24"/>
      <c r="F177" s="24"/>
      <c r="G177" s="24"/>
      <c r="H177" s="24"/>
      <c r="I177" s="24"/>
      <c r="J177" s="24"/>
      <c r="K177" s="24"/>
      <c r="L177" s="24"/>
      <c r="M177" s="24"/>
      <c r="N177" s="24"/>
      <c r="O177" s="75">
        <f>SUM(C177:N177)</f>
        <v>281635.19999999995</v>
      </c>
      <c r="P177" s="1"/>
      <c r="Q177" s="1"/>
    </row>
    <row r="178" spans="2:17" ht="14.7" customHeight="1" x14ac:dyDescent="0.3">
      <c r="B178" s="9" t="s">
        <v>18</v>
      </c>
      <c r="C178" s="24">
        <f t="shared" ref="C178:D181" si="64">C47</f>
        <v>25019.377</v>
      </c>
      <c r="D178" s="24">
        <f t="shared" si="64"/>
        <v>23101.593000000001</v>
      </c>
      <c r="E178" s="24"/>
      <c r="F178" s="24"/>
      <c r="G178" s="24"/>
      <c r="H178" s="24"/>
      <c r="I178" s="24"/>
      <c r="J178" s="24"/>
      <c r="K178" s="24"/>
      <c r="L178" s="24"/>
      <c r="M178" s="24"/>
      <c r="N178" s="24"/>
      <c r="O178" s="75">
        <f>SUM(C178:N178)</f>
        <v>48120.97</v>
      </c>
      <c r="P178" s="1"/>
      <c r="Q178" s="1"/>
    </row>
    <row r="179" spans="2:17" ht="14.7" customHeight="1" x14ac:dyDescent="0.3">
      <c r="B179" s="9" t="s">
        <v>19</v>
      </c>
      <c r="C179" s="24">
        <f t="shared" si="64"/>
        <v>154563.95300000001</v>
      </c>
      <c r="D179" s="24">
        <f t="shared" si="64"/>
        <v>148623.65100000001</v>
      </c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75">
        <f>SUM(C179:N179)</f>
        <v>303187.60400000005</v>
      </c>
      <c r="P179" s="1"/>
      <c r="Q179" s="1"/>
    </row>
    <row r="180" spans="2:17" ht="14.7" customHeight="1" x14ac:dyDescent="0.3">
      <c r="B180" s="9" t="s">
        <v>30</v>
      </c>
      <c r="C180" s="24">
        <f t="shared" si="64"/>
        <v>4683.7759999999998</v>
      </c>
      <c r="D180" s="24">
        <f t="shared" si="64"/>
        <v>4441.3249999999998</v>
      </c>
      <c r="E180" s="24"/>
      <c r="F180" s="24"/>
      <c r="G180" s="24"/>
      <c r="H180" s="24"/>
      <c r="I180" s="24"/>
      <c r="J180" s="24"/>
      <c r="K180" s="24"/>
      <c r="L180" s="24"/>
      <c r="M180" s="24"/>
      <c r="N180" s="24"/>
      <c r="O180" s="75">
        <f>SUM(C180:N180)</f>
        <v>9125.1009999999987</v>
      </c>
      <c r="P180" s="1"/>
      <c r="Q180" s="1"/>
    </row>
    <row r="181" spans="2:17" ht="14.7" customHeight="1" x14ac:dyDescent="0.3">
      <c r="B181" s="111" t="s">
        <v>20</v>
      </c>
      <c r="C181" s="26">
        <f t="shared" si="64"/>
        <v>335124.34899999999</v>
      </c>
      <c r="D181" s="26">
        <f t="shared" si="64"/>
        <v>306944.52600000001</v>
      </c>
      <c r="E181" s="77"/>
      <c r="F181" s="77"/>
      <c r="G181" s="77"/>
      <c r="H181" s="77"/>
      <c r="I181" s="77"/>
      <c r="J181" s="77"/>
      <c r="K181" s="77"/>
      <c r="L181" s="77"/>
      <c r="M181" s="77"/>
      <c r="N181" s="77"/>
      <c r="O181" s="77">
        <f>SUM(O177:O180)</f>
        <v>642068.875</v>
      </c>
      <c r="P181" s="1"/>
      <c r="Q181" s="1"/>
    </row>
    <row r="182" spans="2:17" ht="14.7" customHeight="1" x14ac:dyDescent="0.3">
      <c r="B182" s="199" t="s">
        <v>31</v>
      </c>
      <c r="C182" s="200"/>
      <c r="D182" s="200"/>
      <c r="E182" s="200"/>
      <c r="F182" s="200"/>
      <c r="G182" s="200"/>
      <c r="H182" s="200"/>
      <c r="I182" s="200"/>
      <c r="J182" s="200"/>
      <c r="K182" s="200"/>
      <c r="L182" s="200"/>
      <c r="M182" s="200"/>
      <c r="N182" s="200"/>
      <c r="O182" s="201"/>
      <c r="P182" s="1"/>
      <c r="Q182" s="1"/>
    </row>
    <row r="183" spans="2:17" ht="14.7" customHeight="1" x14ac:dyDescent="0.3">
      <c r="B183" s="9" t="s">
        <v>16</v>
      </c>
      <c r="C183" s="24">
        <f>C97</f>
        <v>54029.255799999999</v>
      </c>
      <c r="D183" s="24">
        <f>D97</f>
        <v>45071.549320000006</v>
      </c>
      <c r="E183" s="24"/>
      <c r="F183" s="24"/>
      <c r="G183" s="24"/>
      <c r="H183" s="24"/>
      <c r="I183" s="24"/>
      <c r="J183" s="24"/>
      <c r="K183" s="24"/>
      <c r="L183" s="24"/>
      <c r="M183" s="24"/>
      <c r="N183" s="24"/>
      <c r="O183" s="43">
        <f>SUM(C183:N183)</f>
        <v>99100.805120000005</v>
      </c>
      <c r="P183" s="1"/>
      <c r="Q183" s="1"/>
    </row>
    <row r="184" spans="2:17" ht="14.7" customHeight="1" x14ac:dyDescent="0.3">
      <c r="B184" s="9" t="s">
        <v>18</v>
      </c>
      <c r="C184" s="24">
        <f t="shared" ref="C184:D187" si="65">C98</f>
        <v>8453.3780000000006</v>
      </c>
      <c r="D184" s="24">
        <f t="shared" si="65"/>
        <v>7769.7879999999996</v>
      </c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43">
        <f>SUM(C184:N184)</f>
        <v>16223.166000000001</v>
      </c>
      <c r="P184" s="1"/>
      <c r="Q184" s="1"/>
    </row>
    <row r="185" spans="2:17" ht="14.7" customHeight="1" x14ac:dyDescent="0.3">
      <c r="B185" s="9" t="s">
        <v>19</v>
      </c>
      <c r="C185" s="24">
        <f t="shared" si="65"/>
        <v>36037.85</v>
      </c>
      <c r="D185" s="24">
        <f t="shared" si="65"/>
        <v>33128.819000000003</v>
      </c>
      <c r="E185" s="24"/>
      <c r="F185" s="24"/>
      <c r="G185" s="24"/>
      <c r="H185" s="24"/>
      <c r="I185" s="24"/>
      <c r="J185" s="24"/>
      <c r="K185" s="24"/>
      <c r="L185" s="24"/>
      <c r="M185" s="24"/>
      <c r="N185" s="24"/>
      <c r="O185" s="43">
        <f>SUM(C185:N185)</f>
        <v>69166.668999999994</v>
      </c>
      <c r="P185" s="1"/>
      <c r="Q185" s="1"/>
    </row>
    <row r="186" spans="2:17" ht="14.7" customHeight="1" x14ac:dyDescent="0.3">
      <c r="B186" s="9" t="s">
        <v>30</v>
      </c>
      <c r="C186" s="24">
        <f t="shared" si="65"/>
        <v>5219.1850000000004</v>
      </c>
      <c r="D186" s="24">
        <f t="shared" si="65"/>
        <v>4600.4549999999999</v>
      </c>
      <c r="E186" s="24"/>
      <c r="F186" s="24"/>
      <c r="G186" s="24"/>
      <c r="H186" s="24"/>
      <c r="I186" s="24"/>
      <c r="J186" s="24"/>
      <c r="K186" s="24"/>
      <c r="L186" s="24"/>
      <c r="M186" s="24"/>
      <c r="N186" s="24"/>
      <c r="O186" s="43">
        <f>SUM(C186:N186)</f>
        <v>9819.64</v>
      </c>
      <c r="P186" s="1"/>
      <c r="Q186" s="1"/>
    </row>
    <row r="187" spans="2:17" ht="14.7" customHeight="1" x14ac:dyDescent="0.3">
      <c r="B187" s="111" t="s">
        <v>20</v>
      </c>
      <c r="C187" s="26">
        <f t="shared" si="65"/>
        <v>103739.66879999998</v>
      </c>
      <c r="D187" s="26">
        <f t="shared" si="65"/>
        <v>90570.611320000011</v>
      </c>
      <c r="E187" s="77"/>
      <c r="F187" s="77"/>
      <c r="G187" s="77"/>
      <c r="H187" s="77"/>
      <c r="I187" s="77"/>
      <c r="J187" s="77"/>
      <c r="K187" s="77"/>
      <c r="L187" s="77"/>
      <c r="M187" s="77"/>
      <c r="N187" s="77"/>
      <c r="O187" s="41">
        <f>SUM(O183:O186)</f>
        <v>194310.28012000001</v>
      </c>
      <c r="P187" s="1"/>
      <c r="Q187" s="1"/>
    </row>
    <row r="188" spans="2:17" ht="14.7" customHeight="1" x14ac:dyDescent="0.3">
      <c r="B188" s="199" t="s">
        <v>36</v>
      </c>
      <c r="C188" s="200"/>
      <c r="D188" s="200"/>
      <c r="E188" s="200"/>
      <c r="F188" s="200"/>
      <c r="G188" s="200"/>
      <c r="H188" s="200"/>
      <c r="I188" s="200"/>
      <c r="J188" s="200"/>
      <c r="K188" s="200"/>
      <c r="L188" s="200"/>
      <c r="M188" s="200"/>
      <c r="N188" s="200"/>
      <c r="O188" s="201"/>
      <c r="P188" s="1"/>
      <c r="Q188" s="1"/>
    </row>
    <row r="189" spans="2:17" ht="14.7" customHeight="1" x14ac:dyDescent="0.3">
      <c r="B189" s="9" t="s">
        <v>16</v>
      </c>
      <c r="C189" s="24">
        <f>C148</f>
        <v>204886.4988</v>
      </c>
      <c r="D189" s="24">
        <f>D148</f>
        <v>175849.50631999999</v>
      </c>
      <c r="E189" s="24"/>
      <c r="F189" s="24"/>
      <c r="G189" s="24"/>
      <c r="H189" s="24"/>
      <c r="I189" s="24"/>
      <c r="J189" s="24"/>
      <c r="K189" s="24"/>
      <c r="L189" s="24"/>
      <c r="M189" s="24"/>
      <c r="N189" s="24"/>
      <c r="O189" s="5">
        <f>SUM(C189:N189)</f>
        <v>380736.00511999999</v>
      </c>
      <c r="P189" s="1"/>
      <c r="Q189" s="1"/>
    </row>
    <row r="190" spans="2:17" ht="14.7" customHeight="1" x14ac:dyDescent="0.3">
      <c r="B190" s="9" t="s">
        <v>18</v>
      </c>
      <c r="C190" s="24">
        <f t="shared" ref="C190:D193" si="66">C149</f>
        <v>33472.755000000005</v>
      </c>
      <c r="D190" s="24">
        <f t="shared" si="66"/>
        <v>30871.381000000001</v>
      </c>
      <c r="E190" s="24"/>
      <c r="F190" s="24"/>
      <c r="G190" s="24"/>
      <c r="H190" s="24"/>
      <c r="I190" s="24"/>
      <c r="J190" s="24"/>
      <c r="K190" s="24"/>
      <c r="L190" s="24"/>
      <c r="M190" s="24"/>
      <c r="N190" s="24"/>
      <c r="O190" s="5">
        <f t="shared" ref="O190:O192" si="67">SUM(C190:N190)</f>
        <v>64344.136000000006</v>
      </c>
      <c r="P190" s="1"/>
      <c r="Q190" s="1"/>
    </row>
    <row r="191" spans="2:17" x14ac:dyDescent="0.3">
      <c r="B191" s="9" t="s">
        <v>19</v>
      </c>
      <c r="C191" s="24">
        <f t="shared" si="66"/>
        <v>190601.80300000001</v>
      </c>
      <c r="D191" s="24">
        <f t="shared" si="66"/>
        <v>181752.47000000003</v>
      </c>
      <c r="E191" s="24"/>
      <c r="F191" s="24"/>
      <c r="G191" s="24"/>
      <c r="H191" s="24"/>
      <c r="I191" s="24"/>
      <c r="J191" s="24"/>
      <c r="K191" s="24"/>
      <c r="L191" s="24"/>
      <c r="M191" s="24"/>
      <c r="N191" s="24"/>
      <c r="O191" s="5">
        <f t="shared" si="67"/>
        <v>372354.27300000004</v>
      </c>
      <c r="P191" s="1"/>
      <c r="Q191" s="1"/>
    </row>
    <row r="192" spans="2:17" x14ac:dyDescent="0.3">
      <c r="B192" s="9" t="s">
        <v>30</v>
      </c>
      <c r="C192" s="24">
        <f t="shared" si="66"/>
        <v>9902.9609999999993</v>
      </c>
      <c r="D192" s="24">
        <f t="shared" si="66"/>
        <v>9041.7799999999988</v>
      </c>
      <c r="E192" s="24"/>
      <c r="F192" s="24"/>
      <c r="G192" s="24"/>
      <c r="H192" s="24"/>
      <c r="I192" s="24"/>
      <c r="J192" s="24"/>
      <c r="K192" s="24"/>
      <c r="L192" s="24"/>
      <c r="M192" s="24"/>
      <c r="N192" s="24"/>
      <c r="O192" s="5">
        <f t="shared" si="67"/>
        <v>18944.740999999998</v>
      </c>
      <c r="P192" s="1"/>
      <c r="Q192" s="1"/>
    </row>
    <row r="193" spans="2:17" ht="19.2" customHeight="1" x14ac:dyDescent="0.3">
      <c r="B193" s="111" t="s">
        <v>20</v>
      </c>
      <c r="C193" s="26">
        <f t="shared" si="66"/>
        <v>438864.01779999997</v>
      </c>
      <c r="D193" s="26">
        <f t="shared" si="66"/>
        <v>397515.13732000004</v>
      </c>
      <c r="E193" s="77"/>
      <c r="F193" s="77"/>
      <c r="G193" s="77"/>
      <c r="H193" s="77"/>
      <c r="I193" s="77"/>
      <c r="J193" s="77"/>
      <c r="K193" s="77"/>
      <c r="L193" s="77"/>
      <c r="M193" s="77"/>
      <c r="N193" s="77"/>
      <c r="O193" s="76">
        <f>SUM(O189:O192)</f>
        <v>836379.15512000013</v>
      </c>
      <c r="P193" s="1"/>
      <c r="Q193" s="1"/>
    </row>
    <row r="194" spans="2:17" ht="24.6" customHeight="1" x14ac:dyDescent="0.3">
      <c r="B194" s="1"/>
      <c r="O194" s="1"/>
      <c r="P194" s="1"/>
      <c r="Q194" s="1"/>
    </row>
    <row r="195" spans="2:17" ht="14.7" customHeight="1" x14ac:dyDescent="0.3">
      <c r="B195" s="1"/>
      <c r="O195" s="1"/>
      <c r="P195" s="1"/>
      <c r="Q195" s="1"/>
    </row>
    <row r="196" spans="2:17" ht="14.7" customHeight="1" x14ac:dyDescent="0.3">
      <c r="B196" s="1"/>
      <c r="O196" s="1"/>
      <c r="P196" s="1"/>
      <c r="Q196" s="1"/>
    </row>
    <row r="197" spans="2:17" ht="14.7" customHeight="1" x14ac:dyDescent="0.3">
      <c r="B197" s="1"/>
      <c r="O197" s="1"/>
      <c r="P197" s="1"/>
      <c r="Q197" s="1"/>
    </row>
    <row r="198" spans="2:17" ht="14.7" customHeight="1" x14ac:dyDescent="0.3">
      <c r="B198" s="1"/>
      <c r="O198" s="1"/>
      <c r="P198" s="1"/>
      <c r="Q198" s="1"/>
    </row>
    <row r="199" spans="2:17" ht="14.7" customHeight="1" x14ac:dyDescent="0.3">
      <c r="B199" s="1"/>
      <c r="O199" s="1"/>
      <c r="P199" s="1"/>
      <c r="Q199" s="1"/>
    </row>
    <row r="200" spans="2:17" ht="14.7" customHeight="1" x14ac:dyDescent="0.3">
      <c r="B200" s="1"/>
      <c r="O200" s="1"/>
      <c r="P200" s="1"/>
      <c r="Q200" s="1"/>
    </row>
    <row r="201" spans="2:17" ht="14.7" customHeight="1" x14ac:dyDescent="0.3">
      <c r="P201" s="1"/>
      <c r="Q201" s="1"/>
    </row>
    <row r="202" spans="2:17" ht="14.7" customHeight="1" x14ac:dyDescent="0.3">
      <c r="P202" s="1"/>
      <c r="Q202" s="1"/>
    </row>
    <row r="203" spans="2:17" ht="14.7" customHeight="1" x14ac:dyDescent="0.3">
      <c r="B203" s="220" t="s">
        <v>58</v>
      </c>
      <c r="C203" s="221"/>
      <c r="D203" s="221"/>
      <c r="E203" s="221"/>
      <c r="F203" s="221"/>
      <c r="G203" s="221"/>
      <c r="H203" s="221"/>
      <c r="I203" s="222"/>
      <c r="P203" s="1"/>
      <c r="Q203" s="1"/>
    </row>
    <row r="204" spans="2:17" ht="14.7" customHeight="1" x14ac:dyDescent="0.3">
      <c r="B204" s="223"/>
      <c r="C204" s="224"/>
      <c r="D204" s="224"/>
      <c r="E204" s="224"/>
      <c r="F204" s="224"/>
      <c r="G204" s="224"/>
      <c r="H204" s="224"/>
      <c r="I204" s="225"/>
      <c r="P204" s="1"/>
      <c r="Q204" s="1"/>
    </row>
    <row r="205" spans="2:17" ht="14.7" customHeight="1" x14ac:dyDescent="0.3">
      <c r="B205" s="14" t="s">
        <v>14</v>
      </c>
      <c r="C205" s="14">
        <v>2019</v>
      </c>
      <c r="D205" s="14">
        <v>2020</v>
      </c>
      <c r="E205" s="14">
        <v>2021</v>
      </c>
      <c r="F205" s="14">
        <v>2022</v>
      </c>
      <c r="G205" s="14">
        <v>2023</v>
      </c>
      <c r="H205" s="57">
        <v>2024</v>
      </c>
      <c r="I205" s="57">
        <v>2025</v>
      </c>
      <c r="P205" s="1"/>
      <c r="Q205" s="1"/>
    </row>
    <row r="206" spans="2:17" ht="14.7" customHeight="1" x14ac:dyDescent="0.3">
      <c r="B206" s="196" t="s">
        <v>29</v>
      </c>
      <c r="C206" s="197"/>
      <c r="D206" s="197"/>
      <c r="E206" s="197"/>
      <c r="F206" s="197"/>
      <c r="G206" s="197"/>
      <c r="H206" s="197"/>
      <c r="I206" s="198"/>
      <c r="P206" s="1"/>
      <c r="Q206" s="1"/>
    </row>
    <row r="207" spans="2:17" x14ac:dyDescent="0.3">
      <c r="B207" s="9" t="s">
        <v>16</v>
      </c>
      <c r="C207" s="6">
        <f>O4</f>
        <v>1163460.4109999998</v>
      </c>
      <c r="D207" s="7">
        <f>O10</f>
        <v>1207682.919</v>
      </c>
      <c r="E207" s="8">
        <f>O16</f>
        <v>1288121.1149999998</v>
      </c>
      <c r="F207" s="8">
        <f>O22</f>
        <v>1233398.345</v>
      </c>
      <c r="G207" s="8">
        <f>O28</f>
        <v>1187947</v>
      </c>
      <c r="H207" s="96">
        <f>O34</f>
        <v>1296501</v>
      </c>
      <c r="I207" s="135">
        <f>O40</f>
        <v>1341549.8959999999</v>
      </c>
      <c r="P207" s="1"/>
      <c r="Q207" s="1"/>
    </row>
    <row r="208" spans="2:17" x14ac:dyDescent="0.3">
      <c r="B208" s="9" t="s">
        <v>18</v>
      </c>
      <c r="C208" s="6">
        <f>O5</f>
        <v>213726.617</v>
      </c>
      <c r="D208" s="7">
        <f>O11</f>
        <v>193740.32400000002</v>
      </c>
      <c r="E208" s="8">
        <f>O17</f>
        <v>208916.94600000003</v>
      </c>
      <c r="F208" s="8">
        <f>O23</f>
        <v>214957.21800000002</v>
      </c>
      <c r="G208" s="8">
        <f>O29</f>
        <v>208924</v>
      </c>
      <c r="H208" s="96">
        <f>O35</f>
        <v>217588</v>
      </c>
      <c r="I208" s="135">
        <f>O41</f>
        <v>217881.39299999998</v>
      </c>
      <c r="P208" s="1"/>
      <c r="Q208" s="1"/>
    </row>
    <row r="209" spans="2:17" x14ac:dyDescent="0.3">
      <c r="B209" s="9" t="s">
        <v>19</v>
      </c>
      <c r="C209" s="6">
        <f>O6</f>
        <v>1209277.7990000001</v>
      </c>
      <c r="D209" s="7">
        <f>O12</f>
        <v>1107305.8490000002</v>
      </c>
      <c r="E209" s="8">
        <f>O18</f>
        <v>1186483.1089999999</v>
      </c>
      <c r="F209" s="8">
        <f>O24</f>
        <v>1478898.6700000002</v>
      </c>
      <c r="G209" s="8">
        <f>O30</f>
        <v>1430590</v>
      </c>
      <c r="H209" s="96">
        <f>O36</f>
        <v>1537222</v>
      </c>
      <c r="I209" s="135">
        <f>O42</f>
        <v>1536915.6210000003</v>
      </c>
      <c r="P209" s="1"/>
      <c r="Q209" s="1"/>
    </row>
    <row r="210" spans="2:17" ht="14.4" customHeight="1" x14ac:dyDescent="0.3">
      <c r="B210" s="9" t="s">
        <v>30</v>
      </c>
      <c r="C210" s="6">
        <f>O7</f>
        <v>35003.911999999997</v>
      </c>
      <c r="D210" s="7">
        <f>O13</f>
        <v>35150.560999999994</v>
      </c>
      <c r="E210" s="8">
        <f>O19</f>
        <v>38607.805</v>
      </c>
      <c r="F210" s="8">
        <f>O25</f>
        <v>38513.710999999996</v>
      </c>
      <c r="G210" s="8">
        <f>O31</f>
        <v>35741</v>
      </c>
      <c r="H210" s="96">
        <f>O37</f>
        <v>37889</v>
      </c>
      <c r="I210" s="135">
        <f>O43</f>
        <v>38843.255000000005</v>
      </c>
      <c r="P210" s="1"/>
      <c r="Q210" s="1"/>
    </row>
    <row r="211" spans="2:17" ht="14.4" customHeight="1" x14ac:dyDescent="0.3">
      <c r="B211" s="111" t="s">
        <v>38</v>
      </c>
      <c r="C211" s="11">
        <f>O8</f>
        <v>2621468.7390000001</v>
      </c>
      <c r="D211" s="11">
        <f>O14</f>
        <v>2543879.6530000004</v>
      </c>
      <c r="E211" s="11">
        <f>O20</f>
        <v>2722128.9750000001</v>
      </c>
      <c r="F211" s="11">
        <f>O26</f>
        <v>2965767.9440000001</v>
      </c>
      <c r="G211" s="11">
        <f>O32</f>
        <v>2863202</v>
      </c>
      <c r="H211" s="59">
        <f>O38</f>
        <v>3089200</v>
      </c>
      <c r="I211" s="11">
        <f>O44</f>
        <v>3135190.165</v>
      </c>
      <c r="P211" s="1"/>
      <c r="Q211" s="1"/>
    </row>
    <row r="212" spans="2:17" ht="15.6" x14ac:dyDescent="0.3">
      <c r="B212" s="199" t="s">
        <v>31</v>
      </c>
      <c r="C212" s="200"/>
      <c r="D212" s="200"/>
      <c r="E212" s="200"/>
      <c r="F212" s="200"/>
      <c r="G212" s="200"/>
      <c r="H212" s="200"/>
      <c r="I212" s="201"/>
      <c r="P212" s="1"/>
      <c r="Q212" s="1"/>
    </row>
    <row r="213" spans="2:17" ht="15.6" customHeight="1" x14ac:dyDescent="0.3">
      <c r="B213" s="9" t="s">
        <v>16</v>
      </c>
      <c r="C213" s="6">
        <f>O55</f>
        <v>499152</v>
      </c>
      <c r="D213" s="7">
        <f>O61</f>
        <v>513075</v>
      </c>
      <c r="E213" s="6">
        <f>O67</f>
        <v>529970</v>
      </c>
      <c r="F213" s="6">
        <f>O73</f>
        <v>493588</v>
      </c>
      <c r="G213" s="6">
        <f>O79</f>
        <v>469877.5447100001</v>
      </c>
      <c r="H213" s="97">
        <f>O85</f>
        <v>506346.07499999995</v>
      </c>
      <c r="I213" s="135">
        <f>O91</f>
        <v>503595.93651000003</v>
      </c>
      <c r="P213" s="1"/>
      <c r="Q213" s="1"/>
    </row>
    <row r="214" spans="2:17" x14ac:dyDescent="0.3">
      <c r="B214" s="9" t="s">
        <v>18</v>
      </c>
      <c r="C214" s="6">
        <f>O56</f>
        <v>62275</v>
      </c>
      <c r="D214" s="7">
        <f>O62</f>
        <v>56185</v>
      </c>
      <c r="E214" s="6">
        <f>O68</f>
        <v>62864</v>
      </c>
      <c r="F214" s="6">
        <f>O74</f>
        <v>65448</v>
      </c>
      <c r="G214" s="6">
        <f>O80</f>
        <v>62446.398000000001</v>
      </c>
      <c r="H214" s="97">
        <f>O86</f>
        <v>66550.584000000003</v>
      </c>
      <c r="I214" s="135">
        <f>O92</f>
        <v>66494.666000000012</v>
      </c>
      <c r="P214" s="1"/>
      <c r="Q214" s="1"/>
    </row>
    <row r="215" spans="2:17" x14ac:dyDescent="0.3">
      <c r="B215" s="9" t="s">
        <v>19</v>
      </c>
      <c r="C215" s="6">
        <f>O57</f>
        <v>371629</v>
      </c>
      <c r="D215" s="7">
        <f>O63</f>
        <v>340823</v>
      </c>
      <c r="E215" s="6">
        <f>O69</f>
        <v>403063</v>
      </c>
      <c r="F215" s="6">
        <f>O75</f>
        <v>463974</v>
      </c>
      <c r="G215" s="6">
        <f>O81</f>
        <v>423582.35700000002</v>
      </c>
      <c r="H215" s="97">
        <f>O87</f>
        <v>447230.16200000001</v>
      </c>
      <c r="I215" s="135">
        <f>O93</f>
        <v>382537.60500000004</v>
      </c>
    </row>
    <row r="216" spans="2:17" x14ac:dyDescent="0.3">
      <c r="B216" s="9" t="s">
        <v>30</v>
      </c>
      <c r="C216" s="6">
        <f>O58</f>
        <v>39671</v>
      </c>
      <c r="D216" s="7">
        <f>O64</f>
        <v>38880</v>
      </c>
      <c r="E216" s="6">
        <f>O70</f>
        <v>43981</v>
      </c>
      <c r="F216" s="6">
        <f>O76</f>
        <v>43966</v>
      </c>
      <c r="G216" s="6">
        <f>O82</f>
        <v>42331.946000000011</v>
      </c>
      <c r="H216" s="97">
        <f>O88</f>
        <v>45808.239999999991</v>
      </c>
      <c r="I216" s="135">
        <f>O94</f>
        <v>45116.849000000002</v>
      </c>
    </row>
    <row r="217" spans="2:17" ht="14.7" customHeight="1" x14ac:dyDescent="0.3">
      <c r="B217" s="111" t="s">
        <v>38</v>
      </c>
      <c r="C217" s="11">
        <f>O59</f>
        <v>972727</v>
      </c>
      <c r="D217" s="11">
        <f>O65</f>
        <v>948963</v>
      </c>
      <c r="E217" s="11">
        <f>O71</f>
        <v>1039878</v>
      </c>
      <c r="F217" s="11">
        <f>O77</f>
        <v>1066976</v>
      </c>
      <c r="G217" s="11">
        <f>O83</f>
        <v>998238.24571000016</v>
      </c>
      <c r="H217" s="59">
        <f>O89</f>
        <v>1065935.061</v>
      </c>
      <c r="I217" s="11">
        <f>O95</f>
        <v>997745.05651000014</v>
      </c>
    </row>
    <row r="218" spans="2:17" ht="14.7" customHeight="1" x14ac:dyDescent="0.3">
      <c r="B218" s="217" t="s">
        <v>36</v>
      </c>
      <c r="C218" s="218"/>
      <c r="D218" s="218"/>
      <c r="E218" s="218"/>
      <c r="F218" s="218"/>
      <c r="G218" s="218"/>
      <c r="H218" s="218"/>
      <c r="I218" s="219"/>
    </row>
    <row r="219" spans="2:17" ht="15.6" customHeight="1" x14ac:dyDescent="0.3">
      <c r="B219" s="9" t="s">
        <v>16</v>
      </c>
      <c r="C219" s="6">
        <f t="shared" ref="C219:G219" si="68">C213+C207</f>
        <v>1662612.4109999998</v>
      </c>
      <c r="D219" s="6">
        <f t="shared" si="68"/>
        <v>1720757.919</v>
      </c>
      <c r="E219" s="6">
        <f t="shared" si="68"/>
        <v>1818091.1149999998</v>
      </c>
      <c r="F219" s="6">
        <f t="shared" si="68"/>
        <v>1726986.345</v>
      </c>
      <c r="G219" s="6">
        <f t="shared" si="68"/>
        <v>1657824.54471</v>
      </c>
      <c r="H219" s="97">
        <f t="shared" ref="H219" si="69">H213+H207</f>
        <v>1802847.075</v>
      </c>
      <c r="I219" s="135">
        <f>O142</f>
        <v>1845145.8325099996</v>
      </c>
    </row>
    <row r="220" spans="2:17" ht="15" customHeight="1" x14ac:dyDescent="0.3">
      <c r="B220" s="9" t="s">
        <v>18</v>
      </c>
      <c r="C220" s="6">
        <f t="shared" ref="C220:G220" si="70">C214+C208</f>
        <v>276001.61699999997</v>
      </c>
      <c r="D220" s="6">
        <f t="shared" si="70"/>
        <v>249925.32400000002</v>
      </c>
      <c r="E220" s="6">
        <f t="shared" si="70"/>
        <v>271780.946</v>
      </c>
      <c r="F220" s="6">
        <f t="shared" si="70"/>
        <v>280405.21799999999</v>
      </c>
      <c r="G220" s="6">
        <f t="shared" si="70"/>
        <v>271370.39799999999</v>
      </c>
      <c r="H220" s="97">
        <f t="shared" ref="H220" si="71">H214+H208</f>
        <v>284138.58400000003</v>
      </c>
      <c r="I220" s="135">
        <f>O143</f>
        <v>284376.05900000001</v>
      </c>
    </row>
    <row r="221" spans="2:17" x14ac:dyDescent="0.3">
      <c r="B221" s="9" t="s">
        <v>19</v>
      </c>
      <c r="C221" s="6">
        <f t="shared" ref="C221:G221" si="72">C215+C209</f>
        <v>1580906.7990000001</v>
      </c>
      <c r="D221" s="6">
        <f t="shared" si="72"/>
        <v>1448128.8490000002</v>
      </c>
      <c r="E221" s="6">
        <f t="shared" si="72"/>
        <v>1589546.1089999999</v>
      </c>
      <c r="F221" s="6">
        <f t="shared" si="72"/>
        <v>1942872.6700000002</v>
      </c>
      <c r="G221" s="6">
        <f t="shared" si="72"/>
        <v>1854172.3570000001</v>
      </c>
      <c r="H221" s="97">
        <f t="shared" ref="H221" si="73">H215+H209</f>
        <v>1984452.162</v>
      </c>
      <c r="I221" s="135">
        <f>O144</f>
        <v>1919453.226</v>
      </c>
    </row>
    <row r="222" spans="2:17" x14ac:dyDescent="0.3">
      <c r="B222" s="9" t="s">
        <v>30</v>
      </c>
      <c r="C222" s="6">
        <f t="shared" ref="C222:G223" si="74">C216+C210</f>
        <v>74674.911999999997</v>
      </c>
      <c r="D222" s="6">
        <f t="shared" si="74"/>
        <v>74030.560999999987</v>
      </c>
      <c r="E222" s="6">
        <f t="shared" si="74"/>
        <v>82588.804999999993</v>
      </c>
      <c r="F222" s="6">
        <f t="shared" si="74"/>
        <v>82479.710999999996</v>
      </c>
      <c r="G222" s="6">
        <f t="shared" si="74"/>
        <v>78072.946000000011</v>
      </c>
      <c r="H222" s="97">
        <f t="shared" ref="H222" si="75">H216+H210</f>
        <v>83697.239999999991</v>
      </c>
      <c r="I222" s="135">
        <f>O145</f>
        <v>83960.103999999992</v>
      </c>
    </row>
    <row r="223" spans="2:17" x14ac:dyDescent="0.3">
      <c r="B223" s="111" t="s">
        <v>38</v>
      </c>
      <c r="C223" s="11">
        <f t="shared" si="74"/>
        <v>3594195.7390000001</v>
      </c>
      <c r="D223" s="11">
        <f t="shared" si="74"/>
        <v>3492842.6530000004</v>
      </c>
      <c r="E223" s="11">
        <f t="shared" si="74"/>
        <v>3762006.9750000001</v>
      </c>
      <c r="F223" s="11">
        <f t="shared" si="74"/>
        <v>4032743.9440000001</v>
      </c>
      <c r="G223" s="11">
        <f t="shared" si="74"/>
        <v>3861440.2457100004</v>
      </c>
      <c r="H223" s="59">
        <f t="shared" ref="H223" si="76">H217+H211</f>
        <v>4155135.0609999998</v>
      </c>
      <c r="I223" s="11">
        <f>O146</f>
        <v>4132935.2215099991</v>
      </c>
    </row>
    <row r="225" ht="15.6" customHeight="1" x14ac:dyDescent="0.3"/>
    <row r="226" ht="15" customHeight="1" x14ac:dyDescent="0.3"/>
    <row r="232" ht="15" customHeight="1" x14ac:dyDescent="0.3"/>
    <row r="258" ht="39.450000000000003" customHeight="1" x14ac:dyDescent="0.3"/>
    <row r="259" ht="16.350000000000001" customHeight="1" x14ac:dyDescent="0.3"/>
    <row r="260" ht="28.95" customHeight="1" x14ac:dyDescent="0.3"/>
    <row r="275" ht="15" customHeight="1" x14ac:dyDescent="0.3"/>
    <row r="290" ht="28.95" customHeight="1" x14ac:dyDescent="0.3"/>
  </sheetData>
  <mergeCells count="41">
    <mergeCell ref="A1:O1"/>
    <mergeCell ref="A104:O104"/>
    <mergeCell ref="A106:A110"/>
    <mergeCell ref="A112:A116"/>
    <mergeCell ref="A85:A89"/>
    <mergeCell ref="A40:A44"/>
    <mergeCell ref="A91:A95"/>
    <mergeCell ref="A4:A8"/>
    <mergeCell ref="A2:O2"/>
    <mergeCell ref="A79:A83"/>
    <mergeCell ref="A34:A38"/>
    <mergeCell ref="A10:A14"/>
    <mergeCell ref="A16:A20"/>
    <mergeCell ref="A22:A26"/>
    <mergeCell ref="A28:A32"/>
    <mergeCell ref="A53:O53"/>
    <mergeCell ref="A124:A128"/>
    <mergeCell ref="A130:A134"/>
    <mergeCell ref="A136:A140"/>
    <mergeCell ref="A55:A59"/>
    <mergeCell ref="A61:A65"/>
    <mergeCell ref="A67:A71"/>
    <mergeCell ref="A73:A77"/>
    <mergeCell ref="A118:A122"/>
    <mergeCell ref="A97:A101"/>
    <mergeCell ref="A148:A152"/>
    <mergeCell ref="A46:A50"/>
    <mergeCell ref="B218:I218"/>
    <mergeCell ref="B173:O174"/>
    <mergeCell ref="B176:O176"/>
    <mergeCell ref="B182:O182"/>
    <mergeCell ref="B188:O188"/>
    <mergeCell ref="A162:O162"/>
    <mergeCell ref="A155:O155"/>
    <mergeCell ref="A157:A161"/>
    <mergeCell ref="B203:I204"/>
    <mergeCell ref="B206:I206"/>
    <mergeCell ref="B212:I212"/>
    <mergeCell ref="A142:A146"/>
    <mergeCell ref="A163:O163"/>
    <mergeCell ref="A165:A169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Foi de lucru</vt:lpstr>
      </vt:variant>
      <vt:variant>
        <vt:i4>4</vt:i4>
      </vt:variant>
    </vt:vector>
  </HeadingPairs>
  <TitlesOfParts>
    <vt:vector size="4" baseType="lpstr">
      <vt:lpstr>Ev. Consum 2019-2026</vt:lpstr>
      <vt:lpstr>Gaze naturale</vt:lpstr>
      <vt:lpstr>Energie termică</vt:lpstr>
      <vt:lpstr>Energie electrică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Zaporojan Zinaida</dc:creator>
  <cp:lastModifiedBy>Viorica Neghină</cp:lastModifiedBy>
  <dcterms:created xsi:type="dcterms:W3CDTF">2022-02-25T19:12:00Z</dcterms:created>
  <dcterms:modified xsi:type="dcterms:W3CDTF">2026-04-02T05:01:33Z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1033-4.9.0.7859</vt:lpwstr>
  </property>
</Properties>
</file>